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251\Public\DIN\0. DIN\10. Zamówienia\2023\ZP.60.DIN. ..2023_ robota budowlana_ 2 cz. PIK INVEST\"/>
    </mc:Choice>
  </mc:AlternateContent>
  <xr:revisionPtr revIDLastSave="0" documentId="13_ncr:1_{A5CE4998-65D2-49DF-AA47-AEE04E282FA6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Arkusz1" sheetId="1" state="hidden" r:id="rId1"/>
    <sheet name="MPEC paliwo" sheetId="2" state="hidden" r:id="rId2"/>
    <sheet name="Harmonogram robót" sheetId="6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 l="1"/>
  <c r="Y36" i="2"/>
  <c r="V36" i="2"/>
  <c r="AE33" i="2"/>
  <c r="AF33" i="2" s="1"/>
  <c r="AF22" i="2" s="1"/>
  <c r="AC33" i="2"/>
  <c r="AD33" i="2" s="1"/>
  <c r="AD22" i="2" s="1"/>
  <c r="D33" i="2"/>
  <c r="AE32" i="2"/>
  <c r="AF32" i="2" s="1"/>
  <c r="AF20" i="2" s="1"/>
  <c r="AC32" i="2"/>
  <c r="AD32" i="2" s="1"/>
  <c r="AD20" i="2" s="1"/>
  <c r="AA32" i="2"/>
  <c r="AB32" i="2" s="1"/>
  <c r="AB20" i="2" s="1"/>
  <c r="Y32" i="2"/>
  <c r="Z32" i="2" s="1"/>
  <c r="Z20" i="2" s="1"/>
  <c r="L27" i="2"/>
  <c r="L28" i="2" s="1"/>
  <c r="V23" i="2"/>
  <c r="L23" i="2"/>
  <c r="L20" i="2"/>
  <c r="B20" i="2"/>
  <c r="U19" i="2"/>
  <c r="U23" i="2" s="1"/>
  <c r="W14" i="2"/>
  <c r="W19" i="2" s="1"/>
  <c r="F12" i="2"/>
  <c r="F14" i="2" s="1"/>
  <c r="H14" i="2" s="1"/>
  <c r="M11" i="2"/>
  <c r="L11" i="2"/>
  <c r="H11" i="2"/>
  <c r="H10" i="2"/>
  <c r="H9" i="2"/>
  <c r="H8" i="2"/>
  <c r="H7" i="2"/>
  <c r="AE33" i="1"/>
  <c r="AF33" i="1" s="1"/>
  <c r="AF22" i="1" s="1"/>
  <c r="AE32" i="1"/>
  <c r="AF32" i="1" s="1"/>
  <c r="AF20" i="1" s="1"/>
  <c r="AC33" i="1"/>
  <c r="AD33" i="1" s="1"/>
  <c r="AD22" i="1" s="1"/>
  <c r="AC32" i="1"/>
  <c r="AD32" i="1" s="1"/>
  <c r="AD20" i="1" s="1"/>
  <c r="AA32" i="1"/>
  <c r="AB32" i="1" s="1"/>
  <c r="AB20" i="1" s="1"/>
  <c r="Y32" i="1"/>
  <c r="Z32" i="1" s="1"/>
  <c r="Z20" i="1" s="1"/>
  <c r="Y36" i="1"/>
  <c r="V36" i="1"/>
  <c r="U19" i="1"/>
  <c r="W14" i="1"/>
  <c r="W19" i="1" s="1"/>
  <c r="L31" i="2" l="1"/>
  <c r="L32" i="2" s="1"/>
  <c r="F13" i="2"/>
  <c r="H13" i="2" s="1"/>
  <c r="I13" i="2" s="1"/>
  <c r="F16" i="2"/>
  <c r="H16" i="2" s="1"/>
  <c r="I16" i="2" s="1"/>
  <c r="F17" i="2"/>
  <c r="H17" i="2" s="1"/>
  <c r="F15" i="2"/>
  <c r="H15" i="2" s="1"/>
  <c r="W31" i="2"/>
  <c r="X31" i="2" s="1"/>
  <c r="X19" i="2" s="1"/>
  <c r="X23" i="2" s="1"/>
  <c r="W23" i="2"/>
  <c r="Y14" i="2"/>
  <c r="AA14" i="2" s="1"/>
  <c r="AA19" i="2" s="1"/>
  <c r="I14" i="2"/>
  <c r="J14" i="2"/>
  <c r="Y14" i="1"/>
  <c r="J16" i="2" l="1"/>
  <c r="Y19" i="2"/>
  <c r="Y23" i="2" s="1"/>
  <c r="AC14" i="2"/>
  <c r="AE14" i="2" s="1"/>
  <c r="AE19" i="2" s="1"/>
  <c r="AA31" i="2"/>
  <c r="AB31" i="2" s="1"/>
  <c r="AB19" i="2" s="1"/>
  <c r="AB23" i="2" s="1"/>
  <c r="AA23" i="2"/>
  <c r="AA14" i="1"/>
  <c r="Y19" i="1"/>
  <c r="Y31" i="1" s="1"/>
  <c r="Z31" i="1" s="1"/>
  <c r="Z19" i="1" s="1"/>
  <c r="Y31" i="2" l="1"/>
  <c r="Z31" i="2" s="1"/>
  <c r="Z19" i="2" s="1"/>
  <c r="Z23" i="2" s="1"/>
  <c r="AC19" i="2"/>
  <c r="AC31" i="2" s="1"/>
  <c r="AD31" i="2" s="1"/>
  <c r="AD19" i="2" s="1"/>
  <c r="AD23" i="2" s="1"/>
  <c r="AE31" i="2"/>
  <c r="AF31" i="2" s="1"/>
  <c r="AF19" i="2" s="1"/>
  <c r="AF23" i="2" s="1"/>
  <c r="AE23" i="2"/>
  <c r="AC14" i="1"/>
  <c r="AA19" i="1"/>
  <c r="AA31" i="1" s="1"/>
  <c r="AB31" i="1" s="1"/>
  <c r="AB19" i="1" s="1"/>
  <c r="AC23" i="2" l="1"/>
  <c r="AE14" i="1"/>
  <c r="AE19" i="1" s="1"/>
  <c r="AE31" i="1" s="1"/>
  <c r="AF31" i="1" s="1"/>
  <c r="AF19" i="1" s="1"/>
  <c r="AC19" i="1"/>
  <c r="AC31" i="1" s="1"/>
  <c r="AD31" i="1" s="1"/>
  <c r="AD19" i="1" s="1"/>
  <c r="AC23" i="1" l="1"/>
  <c r="E41" i="1"/>
  <c r="W31" i="1"/>
  <c r="X31" i="1" s="1"/>
  <c r="X19" i="1" s="1"/>
  <c r="X23" i="1" s="1"/>
  <c r="V23" i="1"/>
  <c r="Y23" i="1"/>
  <c r="Z23" i="1"/>
  <c r="AA23" i="1"/>
  <c r="AB23" i="1"/>
  <c r="AD23" i="1"/>
  <c r="AE23" i="1"/>
  <c r="AF23" i="1"/>
  <c r="U23" i="1"/>
  <c r="L11" i="1"/>
  <c r="M11" i="1"/>
  <c r="B20" i="1"/>
  <c r="D33" i="1"/>
  <c r="W23" i="1" l="1"/>
  <c r="L27" i="1"/>
  <c r="L31" i="1" s="1"/>
  <c r="L32" i="1" s="1"/>
  <c r="L23" i="1"/>
  <c r="L20" i="1"/>
  <c r="L28" i="1" l="1"/>
  <c r="F12" i="1" l="1"/>
  <c r="F14" i="1" s="1"/>
  <c r="H8" i="1"/>
  <c r="H9" i="1"/>
  <c r="H10" i="1"/>
  <c r="H11" i="1"/>
  <c r="H7" i="1"/>
  <c r="F15" i="1" l="1"/>
  <c r="H15" i="1" s="1"/>
  <c r="F13" i="1"/>
  <c r="H13" i="1" s="1"/>
  <c r="I13" i="1" s="1"/>
  <c r="H14" i="1"/>
  <c r="I14" i="1" s="1"/>
  <c r="F17" i="1"/>
  <c r="H17" i="1" s="1"/>
  <c r="F16" i="1"/>
  <c r="H16" i="1" s="1"/>
  <c r="J16" i="1" l="1"/>
  <c r="I16" i="1"/>
  <c r="J14" i="1"/>
</calcChain>
</file>

<file path=xl/sharedStrings.xml><?xml version="1.0" encoding="utf-8"?>
<sst xmlns="http://schemas.openxmlformats.org/spreadsheetml/2006/main" count="214" uniqueCount="58">
  <si>
    <t>GJ</t>
  </si>
  <si>
    <t>Mg</t>
  </si>
  <si>
    <t xml:space="preserve">śr z 3 lat </t>
  </si>
  <si>
    <t>realizacja w 2019</t>
  </si>
  <si>
    <t>Wartość wolumenu z umowy</t>
  </si>
  <si>
    <t>minimalna wartość do zrealizowana</t>
  </si>
  <si>
    <t>Milenium</t>
  </si>
  <si>
    <t>Sikorskiego</t>
  </si>
  <si>
    <t>zużycie miału w 2019</t>
  </si>
  <si>
    <t>Planowane zmniejszenie zamówieniamiału.</t>
  </si>
  <si>
    <t>Wartość wolumenu po zmianie</t>
  </si>
  <si>
    <t>minimalna wartość do zrealizowana po zmianie</t>
  </si>
  <si>
    <t>potrzeba biomasy</t>
  </si>
  <si>
    <t xml:space="preserve">po 2022r zmiana umowy </t>
  </si>
  <si>
    <t>Spadek zapotrzebowania na miał</t>
  </si>
  <si>
    <t>produkcja  140 000GJ należy zakupić 17 889 ton biomasy.</t>
  </si>
  <si>
    <t>Biomasa 7MW</t>
  </si>
  <si>
    <t>kogeneraja 2MW</t>
  </si>
  <si>
    <t>Biomasa 3MW</t>
  </si>
  <si>
    <t>produkcja  180 000GJ należy zakupić 23 000 ton biomasy.</t>
  </si>
  <si>
    <t xml:space="preserve">po 2023r zmiana umowy </t>
  </si>
  <si>
    <t>Produkcja</t>
  </si>
  <si>
    <t>Kotły  Węglowe</t>
  </si>
  <si>
    <t>Kocioł biomasowy 7MW</t>
  </si>
  <si>
    <t>Kogeneracja 2MW</t>
  </si>
  <si>
    <t>Kocioł biomasowy 3MW</t>
  </si>
  <si>
    <t>Paliwo</t>
  </si>
  <si>
    <t>Energia</t>
  </si>
  <si>
    <t>Opał</t>
  </si>
  <si>
    <t>2021 : 2024</t>
  </si>
  <si>
    <t>2023 : 2024</t>
  </si>
  <si>
    <t>Paliwo miał</t>
  </si>
  <si>
    <t>Planowana Produkcja [GJ]</t>
  </si>
  <si>
    <t>Nowi odbiorcy [GJ]</t>
  </si>
  <si>
    <t>Miał</t>
  </si>
  <si>
    <t>Biomasa</t>
  </si>
  <si>
    <t>Paliwo Miał</t>
  </si>
  <si>
    <t>Paliwo Biomasa</t>
  </si>
  <si>
    <t>Planowane wielkości zużycia paliwa</t>
  </si>
  <si>
    <t>SUMA:</t>
  </si>
  <si>
    <t>Nowy Sącz, dnia 20 maja 2020 r</t>
  </si>
  <si>
    <t>L.p.</t>
  </si>
  <si>
    <t>ZAKRES PRAC</t>
  </si>
  <si>
    <t>x</t>
  </si>
  <si>
    <t>listopad 2023 r.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</si>
  <si>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</si>
  <si>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</t>
  </si>
  <si>
    <t>Harmonogram robót - ul. 29 Listopada (ETAP 2)</t>
  </si>
  <si>
    <t>2.</t>
  </si>
  <si>
    <t>grudzień 2023 r.</t>
  </si>
  <si>
    <t>ETAP I 
odcinek od Z-15' do Z-18
L =  120 mb</t>
  </si>
  <si>
    <t>ETAP II 
odcinek od Z-18 do Z-23'
L =  110 mb</t>
  </si>
  <si>
    <t xml:space="preserve">Zał. do  do umowy nr …........................... </t>
  </si>
  <si>
    <t>WYKOP</t>
  </si>
  <si>
    <t>WYKONAWCA</t>
  </si>
  <si>
    <t>TECHNOLOGIA</t>
  </si>
  <si>
    <t>ZAMAWIAJĄCY</t>
  </si>
  <si>
    <t>ODTWORZENIA TERENU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</si>
</sst>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9" fontId="0" fillId="0" borderId="0" xfId="1" applyFont="1" applyBorder="1"/>
    <xf numFmtId="0" fontId="0" fillId="0" borderId="0" xfId="1" applyNumberFormat="1" applyFont="1" applyBorder="1"/>
    <xf numFmtId="164" fontId="0" fillId="0" borderId="0" xfId="1" applyNumberFormat="1" applyFont="1" applyBorder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1" fontId="0" fillId="0" borderId="0" xfId="0" applyNumberFormat="1"/>
    <xf numFmtId="9" fontId="0" fillId="0" borderId="0" xfId="1" applyFont="1" applyFill="1" applyBorder="1"/>
    <xf numFmtId="1" fontId="0" fillId="0" borderId="0" xfId="1" applyNumberFormat="1" applyFont="1" applyBorder="1"/>
    <xf numFmtId="0" fontId="0" fillId="2" borderId="0" xfId="0" applyFill="1"/>
    <xf numFmtId="1" fontId="0" fillId="2" borderId="0" xfId="0" applyNumberFormat="1" applyFill="1"/>
    <xf numFmtId="0" fontId="0" fillId="3" borderId="0" xfId="0" applyFill="1"/>
    <xf numFmtId="1" fontId="0" fillId="3" borderId="0" xfId="0" applyNumberFormat="1" applyFill="1"/>
    <xf numFmtId="9" fontId="0" fillId="0" borderId="0" xfId="1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9" fontId="0" fillId="0" borderId="1" xfId="1" applyFont="1" applyBorder="1" applyAlignment="1">
      <alignment horizontal="right"/>
    </xf>
    <xf numFmtId="9" fontId="0" fillId="0" borderId="1" xfId="1" applyFont="1" applyBorder="1" applyAlignment="1">
      <alignment horizontal="left"/>
    </xf>
    <xf numFmtId="3" fontId="0" fillId="0" borderId="0" xfId="1" applyNumberFormat="1" applyFont="1" applyBorder="1" applyAlignment="1">
      <alignment horizontal="right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0" fillId="0" borderId="1" xfId="0" applyNumberFormat="1" applyBorder="1"/>
    <xf numFmtId="9" fontId="3" fillId="0" borderId="4" xfId="1" applyFont="1" applyFill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0" xfId="0" applyFont="1"/>
    <xf numFmtId="0" fontId="8" fillId="0" borderId="6" xfId="0" applyFont="1" applyBorder="1" applyAlignment="1">
      <alignment horizontal="center" vertical="center"/>
    </xf>
    <xf numFmtId="0" fontId="0" fillId="0" borderId="6" xfId="0" applyBorder="1"/>
    <xf numFmtId="0" fontId="8" fillId="0" borderId="9" xfId="0" applyFont="1" applyBorder="1" applyAlignment="1">
      <alignment horizontal="center" vertical="center"/>
    </xf>
    <xf numFmtId="0" fontId="0" fillId="0" borderId="9" xfId="0" applyBorder="1"/>
    <xf numFmtId="0" fontId="0" fillId="4" borderId="9" xfId="0" applyFill="1" applyBorder="1"/>
    <xf numFmtId="0" fontId="8" fillId="7" borderId="6" xfId="0" applyFont="1" applyFill="1" applyBorder="1" applyAlignment="1">
      <alignment horizontal="center" vertical="center"/>
    </xf>
    <xf numFmtId="0" fontId="0" fillId="7" borderId="6" xfId="0" applyFill="1" applyBorder="1"/>
    <xf numFmtId="0" fontId="3" fillId="0" borderId="1" xfId="0" applyFont="1" applyBorder="1" applyAlignment="1">
      <alignment horizontal="center" vertical="center"/>
    </xf>
    <xf numFmtId="0" fontId="0" fillId="5" borderId="1" xfId="0" applyFill="1" applyBorder="1"/>
    <xf numFmtId="0" fontId="13" fillId="0" borderId="1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8" xfId="0" applyBorder="1"/>
    <xf numFmtId="0" fontId="8" fillId="0" borderId="24" xfId="0" applyFont="1" applyBorder="1" applyAlignment="1">
      <alignment horizontal="center" vertical="center"/>
    </xf>
    <xf numFmtId="0" fontId="0" fillId="0" borderId="24" xfId="0" applyBorder="1"/>
    <xf numFmtId="0" fontId="0" fillId="0" borderId="27" xfId="0" applyBorder="1"/>
    <xf numFmtId="0" fontId="0" fillId="0" borderId="26" xfId="0" applyBorder="1"/>
    <xf numFmtId="0" fontId="0" fillId="6" borderId="1" xfId="0" applyFill="1" applyBorder="1"/>
    <xf numFmtId="0" fontId="0" fillId="6" borderId="6" xfId="0" applyFill="1" applyBorder="1"/>
    <xf numFmtId="0" fontId="0" fillId="4" borderId="24" xfId="0" applyFill="1" applyBorder="1"/>
    <xf numFmtId="0" fontId="0" fillId="4" borderId="25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9" fontId="0" fillId="0" borderId="0" xfId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12" fillId="0" borderId="0" xfId="0" applyFont="1" applyAlignment="1">
      <alignment horizontal="right" vertical="top"/>
    </xf>
    <xf numFmtId="0" fontId="7" fillId="6" borderId="1" xfId="0" applyFont="1" applyFill="1" applyBorder="1"/>
    <xf numFmtId="0" fontId="10" fillId="5" borderId="1" xfId="0" applyFont="1" applyFill="1" applyBorder="1"/>
    <xf numFmtId="0" fontId="7" fillId="4" borderId="1" xfId="0" applyFont="1" applyFill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66676</xdr:colOff>
      <xdr:row>5</xdr:row>
      <xdr:rowOff>76201</xdr:rowOff>
    </xdr:from>
    <xdr:to>
      <xdr:col>19</xdr:col>
      <xdr:colOff>552450</xdr:colOff>
      <xdr:row>9</xdr:row>
      <xdr:rowOff>188450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93C05CF-D3F6-42A4-8719-22B18B5F63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7376" y="1028701"/>
          <a:ext cx="2085974" cy="874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136074</xdr:colOff>
      <xdr:row>4</xdr:row>
      <xdr:rowOff>359833</xdr:rowOff>
    </xdr:from>
    <xdr:to>
      <xdr:col>4</xdr:col>
      <xdr:colOff>137583</xdr:colOff>
      <xdr:row>6</xdr:row>
      <xdr:rowOff>166108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C2BEFF7-150F-4F42-B742-76D0C613F3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741" y="1217083"/>
          <a:ext cx="2308676" cy="854025"/>
        </a:xfrm>
        <a:prstGeom prst="rect">
          <a:avLst/>
        </a:prstGeom>
        <a:solidFill>
          <a:schemeClr val="accent2"/>
        </a:solidFill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AF51"/>
  <sheetViews>
    <sheetView topLeftCell="K7" workbookViewId="0">
      <selection activeCell="R7" sqref="R1:R1048576"/>
    </sheetView>
  </sheetViews>
  <sheetFormatPr defaultColWidth="9.140625" defaultRowHeight="15" x14ac:dyDescent="0.25"/>
  <cols>
    <col min="1" max="1" width="12.28515625" customWidth="1"/>
    <col min="2" max="2" width="14.28515625" customWidth="1"/>
    <col min="3" max="3" width="11" customWidth="1"/>
    <col min="4" max="4" width="11.28515625" customWidth="1"/>
    <col min="5" max="5" width="12.85546875" customWidth="1"/>
    <col min="6" max="6" width="12.7109375" customWidth="1"/>
    <col min="7" max="7" width="11" customWidth="1"/>
    <col min="11" max="11" width="12.28515625" customWidth="1"/>
    <col min="17" max="17" width="9.5703125" bestFit="1" customWidth="1"/>
    <col min="19" max="19" width="24" customWidth="1"/>
    <col min="20" max="20" width="14" customWidth="1"/>
    <col min="21" max="32" width="12.7109375" customWidth="1"/>
  </cols>
  <sheetData>
    <row r="4" spans="1:32" x14ac:dyDescent="0.25">
      <c r="H4" s="1">
        <v>0.83</v>
      </c>
    </row>
    <row r="5" spans="1:32" x14ac:dyDescent="0.25">
      <c r="H5">
        <v>23.8</v>
      </c>
    </row>
    <row r="6" spans="1:32" x14ac:dyDescent="0.25">
      <c r="F6" t="s">
        <v>0</v>
      </c>
      <c r="G6" t="s">
        <v>1</v>
      </c>
    </row>
    <row r="7" spans="1:32" x14ac:dyDescent="0.25">
      <c r="D7">
        <v>2015</v>
      </c>
      <c r="F7">
        <v>36339</v>
      </c>
      <c r="G7">
        <v>17907</v>
      </c>
      <c r="H7">
        <f>F7/$H$5/$H$4</f>
        <v>1839.5767945732512</v>
      </c>
    </row>
    <row r="8" spans="1:32" x14ac:dyDescent="0.25">
      <c r="D8">
        <v>2016</v>
      </c>
      <c r="F8">
        <v>380958</v>
      </c>
      <c r="G8">
        <v>18544</v>
      </c>
      <c r="H8">
        <f t="shared" ref="H8:H11" si="0">F8/$H$5/$H$4</f>
        <v>19285.10681380986</v>
      </c>
      <c r="L8" t="s">
        <v>26</v>
      </c>
      <c r="M8" t="s">
        <v>27</v>
      </c>
    </row>
    <row r="9" spans="1:32" x14ac:dyDescent="0.25">
      <c r="D9">
        <v>2017</v>
      </c>
      <c r="F9">
        <v>424282</v>
      </c>
      <c r="G9">
        <v>21158</v>
      </c>
      <c r="H9">
        <f t="shared" si="0"/>
        <v>21478.282879416827</v>
      </c>
      <c r="K9" t="s">
        <v>6</v>
      </c>
      <c r="L9">
        <v>20981</v>
      </c>
      <c r="M9">
        <v>412994</v>
      </c>
    </row>
    <row r="10" spans="1:32" x14ac:dyDescent="0.25">
      <c r="D10">
        <v>2018</v>
      </c>
      <c r="F10">
        <v>427276</v>
      </c>
      <c r="G10">
        <v>21606</v>
      </c>
      <c r="H10">
        <f t="shared" si="0"/>
        <v>21629.847119570717</v>
      </c>
      <c r="K10" t="s">
        <v>7</v>
      </c>
      <c r="L10">
        <v>3723</v>
      </c>
      <c r="M10">
        <v>70456</v>
      </c>
    </row>
    <row r="11" spans="1:32" ht="30" x14ac:dyDescent="0.25">
      <c r="A11" s="5" t="s">
        <v>18</v>
      </c>
      <c r="B11" s="5" t="s">
        <v>17</v>
      </c>
      <c r="C11" s="5" t="s">
        <v>16</v>
      </c>
      <c r="D11">
        <v>2019</v>
      </c>
      <c r="E11">
        <v>7.3</v>
      </c>
      <c r="F11">
        <v>413756</v>
      </c>
      <c r="G11">
        <v>20783</v>
      </c>
      <c r="H11">
        <f t="shared" si="0"/>
        <v>20945.428773919208</v>
      </c>
      <c r="L11">
        <f>SUM(L9:L10)</f>
        <v>24704</v>
      </c>
      <c r="M11">
        <f>SUM(M9:M10)</f>
        <v>483450</v>
      </c>
    </row>
    <row r="12" spans="1:32" x14ac:dyDescent="0.25">
      <c r="C12" t="s">
        <v>0</v>
      </c>
      <c r="E12" t="s">
        <v>2</v>
      </c>
      <c r="F12" s="6">
        <f>AVERAGE(F9:F11)</f>
        <v>421771.33333333331</v>
      </c>
    </row>
    <row r="13" spans="1:32" x14ac:dyDescent="0.25">
      <c r="C13">
        <v>15000</v>
      </c>
      <c r="D13">
        <v>2020</v>
      </c>
      <c r="F13" s="6">
        <f t="shared" ref="F13:F15" si="1">$F$12-C13-B13-A13</f>
        <v>406771.33333333331</v>
      </c>
      <c r="H13">
        <f>F13/$H$5/$H$4</f>
        <v>20591.846377105059</v>
      </c>
      <c r="I13">
        <f>H13+L10</f>
        <v>24314.846377105059</v>
      </c>
    </row>
    <row r="14" spans="1:32" ht="15" customHeight="1" x14ac:dyDescent="0.25">
      <c r="A14" s="9"/>
      <c r="B14" s="9"/>
      <c r="C14" s="10">
        <v>140000</v>
      </c>
      <c r="D14" s="9">
        <v>2021</v>
      </c>
      <c r="E14" s="9"/>
      <c r="F14" s="10">
        <f>$F$12-C14-B14-A14</f>
        <v>281771.33333333331</v>
      </c>
      <c r="G14" s="9"/>
      <c r="H14" s="9">
        <f>F14/$H$5/$H$4</f>
        <v>14264.014039350679</v>
      </c>
      <c r="I14" s="9">
        <f>H14+L10</f>
        <v>17987.014039350681</v>
      </c>
      <c r="J14" s="9">
        <f>H11-H14</f>
        <v>6681.4147345685287</v>
      </c>
      <c r="K14" t="s">
        <v>14</v>
      </c>
      <c r="S14" s="50" t="s">
        <v>32</v>
      </c>
      <c r="T14" s="50"/>
      <c r="U14" s="49">
        <v>483450</v>
      </c>
      <c r="V14" s="49"/>
      <c r="W14" s="49">
        <f>U14+W15</f>
        <v>485450</v>
      </c>
      <c r="X14" s="49"/>
      <c r="Y14" s="49">
        <f>W14+Y15</f>
        <v>487450</v>
      </c>
      <c r="Z14" s="49"/>
      <c r="AA14" s="49">
        <f>Y14+AA15</f>
        <v>489450</v>
      </c>
      <c r="AB14" s="49"/>
      <c r="AC14" s="49">
        <f>AA14+AC15</f>
        <v>491450</v>
      </c>
      <c r="AD14" s="49"/>
      <c r="AE14" s="49">
        <f>AC14+AE15</f>
        <v>493450</v>
      </c>
      <c r="AF14" s="49"/>
    </row>
    <row r="15" spans="1:32" x14ac:dyDescent="0.25">
      <c r="A15" s="9"/>
      <c r="B15" s="9"/>
      <c r="C15" s="10">
        <v>140000</v>
      </c>
      <c r="D15" s="9">
        <v>2022</v>
      </c>
      <c r="E15" s="9"/>
      <c r="F15" s="10">
        <f t="shared" si="1"/>
        <v>281771.33333333331</v>
      </c>
      <c r="G15" s="9"/>
      <c r="H15" s="9">
        <f>F15/$H$5/$H$4</f>
        <v>14264.014039350679</v>
      </c>
      <c r="I15" s="9"/>
      <c r="J15" s="9"/>
      <c r="K15" t="s">
        <v>15</v>
      </c>
      <c r="P15" s="1"/>
      <c r="R15" s="1"/>
      <c r="S15" s="50" t="s">
        <v>33</v>
      </c>
      <c r="T15" s="50"/>
      <c r="U15" s="49">
        <v>0</v>
      </c>
      <c r="V15" s="49"/>
      <c r="W15" s="49">
        <v>2000</v>
      </c>
      <c r="X15" s="49"/>
      <c r="Y15" s="49">
        <v>2000</v>
      </c>
      <c r="Z15" s="49"/>
      <c r="AA15" s="49">
        <v>2000</v>
      </c>
      <c r="AB15" s="49"/>
      <c r="AC15" s="49">
        <v>2000</v>
      </c>
      <c r="AD15" s="49"/>
      <c r="AE15" s="49">
        <v>2000</v>
      </c>
      <c r="AF15" s="49"/>
    </row>
    <row r="16" spans="1:32" x14ac:dyDescent="0.25">
      <c r="A16" s="11">
        <v>50000</v>
      </c>
      <c r="B16" s="12">
        <v>47000</v>
      </c>
      <c r="C16" s="12">
        <v>130000</v>
      </c>
      <c r="D16" s="11">
        <v>2023</v>
      </c>
      <c r="E16" s="11"/>
      <c r="F16" s="12">
        <f>$F$12-C16-B16-A16</f>
        <v>194771.33333333331</v>
      </c>
      <c r="G16" s="11"/>
      <c r="H16" s="11">
        <f t="shared" ref="H16:H17" si="2">F16/$H$5/$H$4</f>
        <v>9859.8427322736316</v>
      </c>
      <c r="I16" s="11">
        <f>H16+L10</f>
        <v>13582.842732273632</v>
      </c>
      <c r="J16" s="11">
        <f>H15-H16</f>
        <v>4404.1713070770475</v>
      </c>
      <c r="K16" t="s">
        <v>14</v>
      </c>
      <c r="P16" s="6"/>
    </row>
    <row r="17" spans="1:32" x14ac:dyDescent="0.25">
      <c r="A17" s="11">
        <v>50000</v>
      </c>
      <c r="B17" s="12">
        <v>47000</v>
      </c>
      <c r="C17" s="12">
        <v>130000</v>
      </c>
      <c r="D17" s="11">
        <v>2024</v>
      </c>
      <c r="E17" s="11"/>
      <c r="F17" s="12">
        <f>$F$12-C17-B17-A17</f>
        <v>194771.33333333331</v>
      </c>
      <c r="G17" s="11"/>
      <c r="H17" s="11">
        <f t="shared" si="2"/>
        <v>9859.8427322736316</v>
      </c>
      <c r="I17" s="11"/>
      <c r="J17" s="11"/>
      <c r="K17" t="s">
        <v>19</v>
      </c>
      <c r="P17" s="8"/>
      <c r="R17" s="1"/>
      <c r="S17" s="1"/>
      <c r="T17" s="1"/>
      <c r="U17" s="52">
        <v>2019</v>
      </c>
      <c r="V17" s="52"/>
      <c r="W17" s="52">
        <v>2020</v>
      </c>
      <c r="X17" s="52"/>
      <c r="Y17" s="52">
        <v>2021</v>
      </c>
      <c r="Z17" s="52"/>
      <c r="AA17" s="53">
        <v>2022</v>
      </c>
      <c r="AB17" s="54"/>
      <c r="AC17" s="53">
        <v>2023</v>
      </c>
      <c r="AD17" s="54"/>
      <c r="AE17" s="53">
        <v>2024</v>
      </c>
      <c r="AF17" s="54"/>
    </row>
    <row r="18" spans="1:32" x14ac:dyDescent="0.25">
      <c r="S18" s="4"/>
      <c r="T18" s="4"/>
      <c r="U18" s="23" t="s">
        <v>21</v>
      </c>
      <c r="V18" s="23" t="s">
        <v>28</v>
      </c>
      <c r="W18" s="23" t="s">
        <v>21</v>
      </c>
      <c r="X18" s="23" t="s">
        <v>28</v>
      </c>
      <c r="Y18" s="23" t="s">
        <v>21</v>
      </c>
      <c r="Z18" s="23" t="s">
        <v>28</v>
      </c>
      <c r="AA18" s="23" t="s">
        <v>21</v>
      </c>
      <c r="AB18" s="23" t="s">
        <v>28</v>
      </c>
      <c r="AC18" s="23" t="s">
        <v>21</v>
      </c>
      <c r="AD18" s="23" t="s">
        <v>28</v>
      </c>
      <c r="AE18" s="23" t="s">
        <v>21</v>
      </c>
      <c r="AF18" s="23" t="s">
        <v>28</v>
      </c>
    </row>
    <row r="19" spans="1:32" x14ac:dyDescent="0.25">
      <c r="P19" s="1"/>
      <c r="Q19" s="1"/>
      <c r="R19" s="1"/>
      <c r="S19" s="17" t="s">
        <v>22</v>
      </c>
      <c r="T19" s="16" t="s">
        <v>29</v>
      </c>
      <c r="U19" s="21">
        <f>U14</f>
        <v>483450</v>
      </c>
      <c r="V19" s="21">
        <v>24704</v>
      </c>
      <c r="W19" s="21">
        <f>W14-W20</f>
        <v>470450</v>
      </c>
      <c r="X19" s="21">
        <f>X31</f>
        <v>24039.707932568002</v>
      </c>
      <c r="Y19" s="21">
        <f>Y14-Y20</f>
        <v>347450</v>
      </c>
      <c r="Z19" s="21">
        <f>Z31</f>
        <v>17754.482986865238</v>
      </c>
      <c r="AA19" s="21">
        <f>AA14-AA20</f>
        <v>349450</v>
      </c>
      <c r="AB19" s="21">
        <f>AB31</f>
        <v>17856.681766470163</v>
      </c>
      <c r="AC19" s="21">
        <f>AC14-AC20-AC21-AC22</f>
        <v>264450</v>
      </c>
      <c r="AD19" s="21">
        <f>AD31</f>
        <v>13513.233633260937</v>
      </c>
      <c r="AE19" s="21">
        <f>AE14-AE20-AE21-AE22</f>
        <v>266450</v>
      </c>
      <c r="AF19" s="21">
        <f>AF31</f>
        <v>13615.432412865859</v>
      </c>
    </row>
    <row r="20" spans="1:32" x14ac:dyDescent="0.25">
      <c r="B20" s="6">
        <f>A16+C16</f>
        <v>180000</v>
      </c>
      <c r="L20">
        <f>SUM(L9:L10)</f>
        <v>24704</v>
      </c>
      <c r="M20" t="s">
        <v>8</v>
      </c>
      <c r="P20" s="1"/>
      <c r="Q20" s="2"/>
      <c r="S20" s="17" t="s">
        <v>23</v>
      </c>
      <c r="T20" s="16" t="s">
        <v>29</v>
      </c>
      <c r="U20" s="21">
        <v>0</v>
      </c>
      <c r="V20" s="21">
        <v>0</v>
      </c>
      <c r="W20" s="21">
        <v>15000</v>
      </c>
      <c r="X20" s="21">
        <v>1910</v>
      </c>
      <c r="Y20" s="21">
        <v>140000</v>
      </c>
      <c r="Z20" s="21">
        <f>Z32</f>
        <v>17826.666666666668</v>
      </c>
      <c r="AA20" s="21">
        <v>140000</v>
      </c>
      <c r="AB20" s="21">
        <f>AB32</f>
        <v>17826.666666666668</v>
      </c>
      <c r="AC20" s="21">
        <v>130000</v>
      </c>
      <c r="AD20" s="21">
        <f>AD32</f>
        <v>16553.333333333332</v>
      </c>
      <c r="AE20" s="21">
        <v>130000</v>
      </c>
      <c r="AF20" s="21">
        <f>AF32</f>
        <v>16553.333333333332</v>
      </c>
    </row>
    <row r="21" spans="1:32" x14ac:dyDescent="0.25">
      <c r="L21">
        <v>29000</v>
      </c>
      <c r="M21" t="s">
        <v>4</v>
      </c>
      <c r="Q21" s="1"/>
      <c r="R21" s="1"/>
      <c r="S21" s="17" t="s">
        <v>24</v>
      </c>
      <c r="T21" s="16" t="s">
        <v>30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47000</v>
      </c>
      <c r="AD21" s="21"/>
      <c r="AE21" s="21">
        <v>47000</v>
      </c>
      <c r="AF21" s="21"/>
    </row>
    <row r="22" spans="1:32" x14ac:dyDescent="0.25">
      <c r="L22">
        <v>25500</v>
      </c>
      <c r="M22" s="1" t="s">
        <v>3</v>
      </c>
      <c r="Q22" s="2"/>
      <c r="S22" s="17" t="s">
        <v>25</v>
      </c>
      <c r="T22" s="16" t="s">
        <v>30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50000</v>
      </c>
      <c r="AD22" s="21">
        <f>AD33</f>
        <v>6366.666666666667</v>
      </c>
      <c r="AE22" s="21">
        <v>50000</v>
      </c>
      <c r="AF22" s="21">
        <f>AF33</f>
        <v>6366.666666666667</v>
      </c>
    </row>
    <row r="23" spans="1:32" ht="15.75" customHeight="1" x14ac:dyDescent="0.25">
      <c r="L23" s="8">
        <f>L21*0.8</f>
        <v>23200</v>
      </c>
      <c r="M23" t="s">
        <v>5</v>
      </c>
      <c r="Q23" s="1"/>
      <c r="R23" s="1"/>
      <c r="T23" s="22" t="s">
        <v>39</v>
      </c>
      <c r="U23" s="14">
        <f>SUM(U19:U22)</f>
        <v>483450</v>
      </c>
      <c r="V23" s="14">
        <f t="shared" ref="V23:AF23" si="3">SUM(V19:V22)</f>
        <v>24704</v>
      </c>
      <c r="W23" s="14">
        <f t="shared" si="3"/>
        <v>485450</v>
      </c>
      <c r="X23" s="14">
        <f t="shared" si="3"/>
        <v>25949.707932568002</v>
      </c>
      <c r="Y23" s="14">
        <f t="shared" si="3"/>
        <v>487450</v>
      </c>
      <c r="Z23" s="14">
        <f t="shared" si="3"/>
        <v>35581.149653531902</v>
      </c>
      <c r="AA23" s="14">
        <f t="shared" si="3"/>
        <v>489450</v>
      </c>
      <c r="AB23" s="14">
        <f t="shared" si="3"/>
        <v>35683.348433136831</v>
      </c>
      <c r="AC23" s="14">
        <f>SUM(AC19:AC22)</f>
        <v>491450</v>
      </c>
      <c r="AD23" s="14">
        <f t="shared" si="3"/>
        <v>36433.233633260934</v>
      </c>
      <c r="AE23" s="14">
        <f t="shared" si="3"/>
        <v>493450</v>
      </c>
      <c r="AF23" s="14">
        <f t="shared" si="3"/>
        <v>36535.432412865855</v>
      </c>
    </row>
    <row r="24" spans="1:32" ht="15.75" customHeight="1" x14ac:dyDescent="0.25">
      <c r="Q24" s="2"/>
      <c r="S24" s="4"/>
      <c r="T24" s="4"/>
    </row>
    <row r="25" spans="1:32" x14ac:dyDescent="0.25">
      <c r="I25" s="1"/>
      <c r="L25" t="s">
        <v>13</v>
      </c>
      <c r="Q25" s="1"/>
      <c r="R25" s="1"/>
      <c r="S25" s="51" t="s">
        <v>38</v>
      </c>
      <c r="T25" s="51"/>
    </row>
    <row r="26" spans="1:32" x14ac:dyDescent="0.25">
      <c r="E26" s="7"/>
      <c r="L26">
        <v>6000</v>
      </c>
      <c r="M26" t="s">
        <v>9</v>
      </c>
      <c r="Q26" s="2"/>
      <c r="S26" s="4"/>
      <c r="T26" s="4" t="s">
        <v>34</v>
      </c>
    </row>
    <row r="27" spans="1:32" x14ac:dyDescent="0.25">
      <c r="I27" s="1"/>
      <c r="L27">
        <f>L21-L26</f>
        <v>23000</v>
      </c>
      <c r="M27" t="s">
        <v>10</v>
      </c>
      <c r="Q27" s="1"/>
      <c r="R27" s="1"/>
      <c r="S27" s="13"/>
      <c r="T27" s="4" t="s">
        <v>35</v>
      </c>
    </row>
    <row r="28" spans="1:32" x14ac:dyDescent="0.25">
      <c r="L28">
        <f>L27*0.8</f>
        <v>18400</v>
      </c>
      <c r="M28" t="s">
        <v>11</v>
      </c>
      <c r="Q28" s="2"/>
      <c r="S28" s="4"/>
    </row>
    <row r="29" spans="1:32" x14ac:dyDescent="0.25">
      <c r="I29" s="1"/>
      <c r="L29" t="s">
        <v>20</v>
      </c>
      <c r="S29" s="4"/>
    </row>
    <row r="30" spans="1:32" x14ac:dyDescent="0.25">
      <c r="E30" s="6"/>
      <c r="L30">
        <v>4500</v>
      </c>
      <c r="M30" t="s">
        <v>9</v>
      </c>
      <c r="S30" s="4"/>
      <c r="T30" s="4"/>
      <c r="U30" t="s">
        <v>31</v>
      </c>
    </row>
    <row r="31" spans="1:32" x14ac:dyDescent="0.25">
      <c r="J31" s="3"/>
      <c r="L31">
        <f>L27-L30</f>
        <v>18500</v>
      </c>
      <c r="M31" t="s">
        <v>10</v>
      </c>
      <c r="S31" s="4"/>
      <c r="T31" t="s">
        <v>36</v>
      </c>
      <c r="U31" s="18">
        <v>483450</v>
      </c>
      <c r="V31" s="19">
        <v>24704</v>
      </c>
      <c r="W31" s="19">
        <f>W19</f>
        <v>470450</v>
      </c>
      <c r="X31">
        <f>W31*V31/U31</f>
        <v>24039.707932568002</v>
      </c>
      <c r="Y31">
        <f>Y19</f>
        <v>347450</v>
      </c>
      <c r="Z31">
        <f>Y31*V31/U31</f>
        <v>17754.482986865238</v>
      </c>
      <c r="AA31">
        <f>AA19</f>
        <v>349450</v>
      </c>
      <c r="AB31">
        <f>AA31*V31/U31</f>
        <v>17856.681766470163</v>
      </c>
      <c r="AC31">
        <f>AC19</f>
        <v>264450</v>
      </c>
      <c r="AD31">
        <f>AC31*V31/U31</f>
        <v>13513.233633260937</v>
      </c>
      <c r="AE31">
        <f>AE19</f>
        <v>266450</v>
      </c>
      <c r="AF31">
        <f>AE31*V31/U31</f>
        <v>13615.432412865859</v>
      </c>
    </row>
    <row r="32" spans="1:32" x14ac:dyDescent="0.25">
      <c r="C32">
        <v>90</v>
      </c>
      <c r="D32">
        <v>11.5</v>
      </c>
      <c r="L32">
        <f>L31*0.8</f>
        <v>14800</v>
      </c>
      <c r="M32" t="s">
        <v>11</v>
      </c>
      <c r="Q32" s="1"/>
      <c r="T32" s="20" t="s">
        <v>37</v>
      </c>
      <c r="U32" s="19">
        <v>0</v>
      </c>
      <c r="V32" s="19">
        <v>0</v>
      </c>
      <c r="W32">
        <v>15000</v>
      </c>
      <c r="X32">
        <v>1910</v>
      </c>
      <c r="Y32">
        <f>Y20</f>
        <v>140000</v>
      </c>
      <c r="Z32">
        <f>Y32*X32/W32</f>
        <v>17826.666666666668</v>
      </c>
      <c r="AA32">
        <f>AA20</f>
        <v>140000</v>
      </c>
      <c r="AB32">
        <f>AA32*X32/W32</f>
        <v>17826.666666666668</v>
      </c>
      <c r="AC32">
        <f>AC20</f>
        <v>130000</v>
      </c>
      <c r="AD32">
        <f>AC32*X32/W32</f>
        <v>16553.333333333332</v>
      </c>
      <c r="AE32">
        <f>AE20</f>
        <v>130000</v>
      </c>
      <c r="AF32">
        <f>AE32*X32/W32</f>
        <v>16553.333333333332</v>
      </c>
    </row>
    <row r="33" spans="2:32" x14ac:dyDescent="0.25">
      <c r="C33">
        <v>50</v>
      </c>
      <c r="D33">
        <f>C33*D32/C32</f>
        <v>6.3888888888888893</v>
      </c>
      <c r="E33" t="s">
        <v>12</v>
      </c>
      <c r="F33" s="3"/>
      <c r="G33" s="3"/>
      <c r="T33" s="20"/>
      <c r="U33" s="19"/>
      <c r="V33" s="19"/>
      <c r="AC33">
        <f>AC22</f>
        <v>50000</v>
      </c>
      <c r="AD33">
        <f>AC33*X32/W32</f>
        <v>6366.666666666667</v>
      </c>
      <c r="AE33">
        <f>AE22</f>
        <v>50000</v>
      </c>
      <c r="AF33">
        <f>AE33*X32/W32</f>
        <v>6366.666666666667</v>
      </c>
    </row>
    <row r="34" spans="2:32" x14ac:dyDescent="0.25">
      <c r="T34" s="20"/>
      <c r="U34" s="19" t="s">
        <v>34</v>
      </c>
      <c r="V34" s="19"/>
      <c r="X34" t="s">
        <v>35</v>
      </c>
    </row>
    <row r="35" spans="2:32" x14ac:dyDescent="0.25">
      <c r="T35" s="4"/>
      <c r="U35">
        <v>483450</v>
      </c>
      <c r="V35">
        <v>24704</v>
      </c>
      <c r="X35">
        <v>15000</v>
      </c>
      <c r="Y35">
        <v>1910</v>
      </c>
    </row>
    <row r="36" spans="2:32" x14ac:dyDescent="0.25">
      <c r="U36">
        <v>349450</v>
      </c>
      <c r="V36">
        <f>U36*V35/U35</f>
        <v>17856.681766470163</v>
      </c>
      <c r="X36">
        <v>90000</v>
      </c>
      <c r="Y36">
        <f>X36*Y35/X35</f>
        <v>11460</v>
      </c>
    </row>
    <row r="40" spans="2:32" ht="3.75" customHeight="1" x14ac:dyDescent="0.25"/>
    <row r="41" spans="2:32" ht="51.75" customHeight="1" x14ac:dyDescent="0.25">
      <c r="B41" s="4"/>
      <c r="C41">
        <v>256450</v>
      </c>
      <c r="E41">
        <f>C41*E42/C42</f>
        <v>13104.438514841246</v>
      </c>
      <c r="G41" s="5"/>
    </row>
    <row r="42" spans="2:32" x14ac:dyDescent="0.25">
      <c r="C42" s="15">
        <v>483450</v>
      </c>
      <c r="D42" s="15"/>
      <c r="E42" s="15">
        <v>24704</v>
      </c>
      <c r="G42" s="3"/>
    </row>
    <row r="43" spans="2:32" x14ac:dyDescent="0.25">
      <c r="G43" s="3"/>
    </row>
    <row r="44" spans="2:32" x14ac:dyDescent="0.25">
      <c r="G44" s="3"/>
    </row>
    <row r="45" spans="2:32" x14ac:dyDescent="0.25">
      <c r="G45" s="3"/>
    </row>
    <row r="46" spans="2:32" x14ac:dyDescent="0.25">
      <c r="G46" s="3"/>
    </row>
    <row r="47" spans="2:32" x14ac:dyDescent="0.25">
      <c r="G47" s="3"/>
    </row>
    <row r="48" spans="2:32" x14ac:dyDescent="0.25">
      <c r="G48" s="3"/>
    </row>
    <row r="49" spans="7:7" x14ac:dyDescent="0.25">
      <c r="G49" s="3"/>
    </row>
    <row r="50" spans="7:7" x14ac:dyDescent="0.25">
      <c r="G50" s="3"/>
    </row>
    <row r="51" spans="7:7" x14ac:dyDescent="0.25">
      <c r="G51" s="3"/>
    </row>
  </sheetData>
  <mergeCells count="21">
    <mergeCell ref="AE17:AF17"/>
    <mergeCell ref="AC17:AD17"/>
    <mergeCell ref="Y17:Z17"/>
    <mergeCell ref="W17:X17"/>
    <mergeCell ref="AA17:AB17"/>
    <mergeCell ref="AE15:AF15"/>
    <mergeCell ref="AE14:AF14"/>
    <mergeCell ref="S14:T14"/>
    <mergeCell ref="S15:T15"/>
    <mergeCell ref="S25:T25"/>
    <mergeCell ref="Y14:Z14"/>
    <mergeCell ref="Y15:Z15"/>
    <mergeCell ref="AA14:AB14"/>
    <mergeCell ref="AA15:AB15"/>
    <mergeCell ref="AC14:AD14"/>
    <mergeCell ref="AC15:AD15"/>
    <mergeCell ref="U17:V17"/>
    <mergeCell ref="U14:V14"/>
    <mergeCell ref="U15:V15"/>
    <mergeCell ref="W14:X14"/>
    <mergeCell ref="W15:X15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AF51"/>
  <sheetViews>
    <sheetView topLeftCell="J4" workbookViewId="0">
      <selection activeCell="M9" sqref="M9:M10"/>
    </sheetView>
  </sheetViews>
  <sheetFormatPr defaultColWidth="9.140625" defaultRowHeight="15" x14ac:dyDescent="0.25"/>
  <cols>
    <col min="1" max="1" width="16.28515625" customWidth="1"/>
    <col min="2" max="2" width="16" customWidth="1"/>
    <col min="3" max="3" width="14" customWidth="1"/>
    <col min="4" max="4" width="11.28515625" customWidth="1"/>
    <col min="5" max="5" width="12.85546875" customWidth="1"/>
    <col min="6" max="6" width="12.7109375" customWidth="1"/>
    <col min="7" max="7" width="11" customWidth="1"/>
    <col min="11" max="11" width="12.28515625" customWidth="1"/>
    <col min="17" max="17" width="9.5703125" bestFit="1" customWidth="1"/>
    <col min="19" max="19" width="24" customWidth="1"/>
    <col min="20" max="20" width="14" customWidth="1"/>
    <col min="21" max="32" width="12.7109375" customWidth="1"/>
  </cols>
  <sheetData>
    <row r="4" spans="1:32" x14ac:dyDescent="0.25">
      <c r="H4" s="1">
        <v>0.83</v>
      </c>
    </row>
    <row r="5" spans="1:32" x14ac:dyDescent="0.25">
      <c r="H5">
        <v>23.8</v>
      </c>
    </row>
    <row r="6" spans="1:32" x14ac:dyDescent="0.25">
      <c r="F6" t="s">
        <v>0</v>
      </c>
      <c r="G6" t="s">
        <v>1</v>
      </c>
      <c r="AD6" s="50" t="s">
        <v>40</v>
      </c>
      <c r="AE6" s="50"/>
      <c r="AF6" s="50"/>
    </row>
    <row r="7" spans="1:32" x14ac:dyDescent="0.25">
      <c r="D7">
        <v>2015</v>
      </c>
      <c r="F7">
        <v>36339</v>
      </c>
      <c r="G7">
        <v>17907</v>
      </c>
      <c r="H7">
        <f>F7/$H$5/$H$4</f>
        <v>1839.5767945732512</v>
      </c>
    </row>
    <row r="8" spans="1:32" x14ac:dyDescent="0.25">
      <c r="D8">
        <v>2016</v>
      </c>
      <c r="F8">
        <v>380958</v>
      </c>
      <c r="G8">
        <v>18544</v>
      </c>
      <c r="H8">
        <f t="shared" ref="H8:H11" si="0">F8/$H$5/$H$4</f>
        <v>19285.10681380986</v>
      </c>
      <c r="L8" t="s">
        <v>26</v>
      </c>
      <c r="M8" t="s">
        <v>27</v>
      </c>
    </row>
    <row r="9" spans="1:32" x14ac:dyDescent="0.25">
      <c r="D9">
        <v>2017</v>
      </c>
      <c r="F9">
        <v>424282</v>
      </c>
      <c r="G9">
        <v>21158</v>
      </c>
      <c r="H9">
        <f t="shared" si="0"/>
        <v>21478.282879416827</v>
      </c>
      <c r="K9" t="s">
        <v>6</v>
      </c>
      <c r="L9">
        <v>20981</v>
      </c>
      <c r="M9">
        <v>412994</v>
      </c>
    </row>
    <row r="10" spans="1:32" x14ac:dyDescent="0.25">
      <c r="D10">
        <v>2018</v>
      </c>
      <c r="F10">
        <v>427276</v>
      </c>
      <c r="G10">
        <v>21606</v>
      </c>
      <c r="H10">
        <f t="shared" si="0"/>
        <v>21629.847119570717</v>
      </c>
      <c r="K10" t="s">
        <v>7</v>
      </c>
      <c r="L10">
        <v>3723</v>
      </c>
      <c r="M10">
        <v>70456</v>
      </c>
    </row>
    <row r="11" spans="1:32" x14ac:dyDescent="0.25">
      <c r="A11" s="5" t="s">
        <v>18</v>
      </c>
      <c r="B11" s="5" t="s">
        <v>17</v>
      </c>
      <c r="C11" s="5" t="s">
        <v>16</v>
      </c>
      <c r="D11">
        <v>2019</v>
      </c>
      <c r="E11">
        <v>7.3</v>
      </c>
      <c r="F11">
        <v>413756</v>
      </c>
      <c r="G11">
        <v>20783</v>
      </c>
      <c r="H11">
        <f t="shared" si="0"/>
        <v>20945.428773919208</v>
      </c>
      <c r="L11">
        <f>SUM(L9:L10)</f>
        <v>24704</v>
      </c>
      <c r="M11">
        <f>SUM(M9:M10)</f>
        <v>483450</v>
      </c>
    </row>
    <row r="12" spans="1:32" x14ac:dyDescent="0.25">
      <c r="C12" t="s">
        <v>0</v>
      </c>
      <c r="E12" t="s">
        <v>2</v>
      </c>
      <c r="F12" s="6">
        <f>AVERAGE(F9:F11)</f>
        <v>421771.33333333331</v>
      </c>
    </row>
    <row r="13" spans="1:32" x14ac:dyDescent="0.25">
      <c r="C13">
        <v>15000</v>
      </c>
      <c r="D13">
        <v>2020</v>
      </c>
      <c r="F13" s="6">
        <f t="shared" ref="F13:F15" si="1">$F$12-C13-B13-A13</f>
        <v>406771.33333333331</v>
      </c>
      <c r="H13">
        <f>F13/$H$5/$H$4</f>
        <v>20591.846377105059</v>
      </c>
      <c r="I13">
        <f>H13+L10</f>
        <v>24314.846377105059</v>
      </c>
    </row>
    <row r="14" spans="1:32" ht="15" customHeight="1" x14ac:dyDescent="0.25">
      <c r="A14" s="9"/>
      <c r="B14" s="9"/>
      <c r="C14" s="10">
        <v>140000</v>
      </c>
      <c r="D14" s="9">
        <v>2021</v>
      </c>
      <c r="E14" s="9"/>
      <c r="F14" s="10">
        <f>$F$12-C14-B14-A14</f>
        <v>281771.33333333331</v>
      </c>
      <c r="G14" s="9"/>
      <c r="H14" s="9">
        <f>F14/$H$5/$H$4</f>
        <v>14264.014039350679</v>
      </c>
      <c r="I14" s="9">
        <f>H14+L10</f>
        <v>17987.014039350681</v>
      </c>
      <c r="J14" s="9">
        <f>H11-H14</f>
        <v>6681.4147345685287</v>
      </c>
      <c r="K14" t="s">
        <v>14</v>
      </c>
      <c r="S14" s="50" t="s">
        <v>32</v>
      </c>
      <c r="T14" s="50"/>
      <c r="U14" s="49">
        <v>483450</v>
      </c>
      <c r="V14" s="49"/>
      <c r="W14" s="49">
        <f>U14+W15</f>
        <v>485450</v>
      </c>
      <c r="X14" s="49"/>
      <c r="Y14" s="49">
        <f>W14+Y15</f>
        <v>487450</v>
      </c>
      <c r="Z14" s="49"/>
      <c r="AA14" s="49">
        <f>Y14+AA15</f>
        <v>489450</v>
      </c>
      <c r="AB14" s="49"/>
      <c r="AC14" s="49">
        <f>AA14+AC15</f>
        <v>491450</v>
      </c>
      <c r="AD14" s="49"/>
      <c r="AE14" s="49">
        <f>AC14+AE15</f>
        <v>493450</v>
      </c>
      <c r="AF14" s="49"/>
    </row>
    <row r="15" spans="1:32" x14ac:dyDescent="0.25">
      <c r="A15" s="9"/>
      <c r="B15" s="9"/>
      <c r="C15" s="10">
        <v>140000</v>
      </c>
      <c r="D15" s="9">
        <v>2022</v>
      </c>
      <c r="E15" s="9"/>
      <c r="F15" s="10">
        <f t="shared" si="1"/>
        <v>281771.33333333331</v>
      </c>
      <c r="G15" s="9"/>
      <c r="H15" s="9">
        <f>F15/$H$5/$H$4</f>
        <v>14264.014039350679</v>
      </c>
      <c r="I15" s="9"/>
      <c r="J15" s="9"/>
      <c r="K15" t="s">
        <v>15</v>
      </c>
      <c r="P15" s="1"/>
      <c r="R15" s="1"/>
      <c r="S15" s="50" t="s">
        <v>33</v>
      </c>
      <c r="T15" s="50"/>
      <c r="U15" s="49">
        <v>0</v>
      </c>
      <c r="V15" s="49"/>
      <c r="W15" s="49">
        <v>2000</v>
      </c>
      <c r="X15" s="49"/>
      <c r="Y15" s="49">
        <v>2000</v>
      </c>
      <c r="Z15" s="49"/>
      <c r="AA15" s="49">
        <v>2000</v>
      </c>
      <c r="AB15" s="49"/>
      <c r="AC15" s="49">
        <v>2000</v>
      </c>
      <c r="AD15" s="49"/>
      <c r="AE15" s="49">
        <v>2000</v>
      </c>
      <c r="AF15" s="49"/>
    </row>
    <row r="16" spans="1:32" x14ac:dyDescent="0.25">
      <c r="A16" s="11">
        <v>50000</v>
      </c>
      <c r="B16" s="12">
        <v>47000</v>
      </c>
      <c r="C16" s="12">
        <v>130000</v>
      </c>
      <c r="D16" s="11">
        <v>2023</v>
      </c>
      <c r="E16" s="11"/>
      <c r="F16" s="12">
        <f>$F$12-C16-B16-A16</f>
        <v>194771.33333333331</v>
      </c>
      <c r="G16" s="11"/>
      <c r="H16" s="11">
        <f t="shared" ref="H16:H17" si="2">F16/$H$5/$H$4</f>
        <v>9859.8427322736316</v>
      </c>
      <c r="I16" s="11">
        <f>H16+L10</f>
        <v>13582.842732273632</v>
      </c>
      <c r="J16" s="11">
        <f>H15-H16</f>
        <v>4404.1713070770475</v>
      </c>
      <c r="K16" t="s">
        <v>14</v>
      </c>
      <c r="P16" s="6"/>
    </row>
    <row r="17" spans="1:32" x14ac:dyDescent="0.25">
      <c r="A17" s="11">
        <v>50000</v>
      </c>
      <c r="B17" s="12">
        <v>47000</v>
      </c>
      <c r="C17" s="12">
        <v>130000</v>
      </c>
      <c r="D17" s="11">
        <v>2024</v>
      </c>
      <c r="E17" s="11"/>
      <c r="F17" s="12">
        <f>$F$12-C17-B17-A17</f>
        <v>194771.33333333331</v>
      </c>
      <c r="G17" s="11"/>
      <c r="H17" s="11">
        <f t="shared" si="2"/>
        <v>9859.8427322736316</v>
      </c>
      <c r="I17" s="11"/>
      <c r="J17" s="11"/>
      <c r="K17" t="s">
        <v>19</v>
      </c>
      <c r="P17" s="8"/>
      <c r="R17" s="1"/>
      <c r="S17" s="1"/>
      <c r="T17" s="1"/>
      <c r="U17" s="53">
        <v>2019</v>
      </c>
      <c r="V17" s="54"/>
      <c r="W17" s="53">
        <v>2020</v>
      </c>
      <c r="X17" s="54"/>
      <c r="Y17" s="53">
        <v>2021</v>
      </c>
      <c r="Z17" s="54"/>
      <c r="AA17" s="53">
        <v>2022</v>
      </c>
      <c r="AB17" s="54"/>
      <c r="AC17" s="53">
        <v>2023</v>
      </c>
      <c r="AD17" s="54"/>
      <c r="AE17" s="53">
        <v>2024</v>
      </c>
      <c r="AF17" s="54"/>
    </row>
    <row r="18" spans="1:32" x14ac:dyDescent="0.25">
      <c r="S18" s="4"/>
      <c r="T18" s="4"/>
      <c r="U18" s="23" t="s">
        <v>21</v>
      </c>
      <c r="V18" s="23" t="s">
        <v>28</v>
      </c>
      <c r="W18" s="23" t="s">
        <v>21</v>
      </c>
      <c r="X18" s="23" t="s">
        <v>28</v>
      </c>
      <c r="Y18" s="23" t="s">
        <v>21</v>
      </c>
      <c r="Z18" s="23" t="s">
        <v>28</v>
      </c>
      <c r="AA18" s="23" t="s">
        <v>21</v>
      </c>
      <c r="AB18" s="23" t="s">
        <v>28</v>
      </c>
      <c r="AC18" s="23" t="s">
        <v>21</v>
      </c>
      <c r="AD18" s="23" t="s">
        <v>28</v>
      </c>
      <c r="AE18" s="23" t="s">
        <v>21</v>
      </c>
      <c r="AF18" s="23" t="s">
        <v>28</v>
      </c>
    </row>
    <row r="19" spans="1:32" x14ac:dyDescent="0.25">
      <c r="P19" s="1"/>
      <c r="Q19" s="1"/>
      <c r="R19" s="1"/>
      <c r="S19" s="17" t="s">
        <v>22</v>
      </c>
      <c r="T19" s="16" t="s">
        <v>29</v>
      </c>
      <c r="U19" s="21">
        <f>U14</f>
        <v>483450</v>
      </c>
      <c r="V19" s="21">
        <v>24704</v>
      </c>
      <c r="W19" s="21">
        <f>W14-W20</f>
        <v>470450</v>
      </c>
      <c r="X19" s="21">
        <f>X31</f>
        <v>24039.707932568002</v>
      </c>
      <c r="Y19" s="21">
        <f>Y14-Y20</f>
        <v>347450</v>
      </c>
      <c r="Z19" s="21">
        <f>Z31</f>
        <v>17754.482986865238</v>
      </c>
      <c r="AA19" s="21">
        <f>AA14-AA20</f>
        <v>349450</v>
      </c>
      <c r="AB19" s="21">
        <f>AB31</f>
        <v>17856.681766470163</v>
      </c>
      <c r="AC19" s="21">
        <f>AC14-AC20-AC21-AC22</f>
        <v>264450</v>
      </c>
      <c r="AD19" s="21">
        <f>AD31</f>
        <v>13513.233633260937</v>
      </c>
      <c r="AE19" s="21">
        <f>AE14-AE20-AE21-AE22</f>
        <v>266450</v>
      </c>
      <c r="AF19" s="21">
        <f>AF31</f>
        <v>13615.432412865859</v>
      </c>
    </row>
    <row r="20" spans="1:32" x14ac:dyDescent="0.25">
      <c r="B20" s="6">
        <f>A16+C16</f>
        <v>180000</v>
      </c>
      <c r="L20">
        <f>SUM(L9:L10)</f>
        <v>24704</v>
      </c>
      <c r="M20" t="s">
        <v>8</v>
      </c>
      <c r="P20" s="1"/>
      <c r="Q20" s="2"/>
      <c r="S20" s="17" t="s">
        <v>23</v>
      </c>
      <c r="T20" s="16" t="s">
        <v>29</v>
      </c>
      <c r="U20" s="21">
        <v>0</v>
      </c>
      <c r="V20" s="21">
        <v>0</v>
      </c>
      <c r="W20" s="21">
        <v>15000</v>
      </c>
      <c r="X20" s="21">
        <v>1910</v>
      </c>
      <c r="Y20" s="21">
        <v>140000</v>
      </c>
      <c r="Z20" s="21">
        <f>Z32</f>
        <v>17826.666666666668</v>
      </c>
      <c r="AA20" s="21">
        <v>140000</v>
      </c>
      <c r="AB20" s="21">
        <f>AB32</f>
        <v>17826.666666666668</v>
      </c>
      <c r="AC20" s="21">
        <v>130000</v>
      </c>
      <c r="AD20" s="21">
        <f>AD32</f>
        <v>16553.333333333332</v>
      </c>
      <c r="AE20" s="21">
        <v>130000</v>
      </c>
      <c r="AF20" s="21">
        <f>AF32</f>
        <v>16553.333333333332</v>
      </c>
    </row>
    <row r="21" spans="1:32" x14ac:dyDescent="0.25">
      <c r="L21">
        <v>29000</v>
      </c>
      <c r="M21" t="s">
        <v>4</v>
      </c>
      <c r="Q21" s="1"/>
      <c r="R21" s="1"/>
      <c r="S21" s="17" t="s">
        <v>24</v>
      </c>
      <c r="T21" s="16" t="s">
        <v>30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21">
        <v>47000</v>
      </c>
      <c r="AD21" s="21"/>
      <c r="AE21" s="21">
        <v>47000</v>
      </c>
      <c r="AF21" s="21"/>
    </row>
    <row r="22" spans="1:32" x14ac:dyDescent="0.25">
      <c r="L22">
        <v>25500</v>
      </c>
      <c r="M22" s="1" t="s">
        <v>3</v>
      </c>
      <c r="Q22" s="2"/>
      <c r="S22" s="17" t="s">
        <v>25</v>
      </c>
      <c r="T22" s="16" t="s">
        <v>30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21">
        <v>50000</v>
      </c>
      <c r="AD22" s="21">
        <f>AD33</f>
        <v>6366.666666666667</v>
      </c>
      <c r="AE22" s="21">
        <v>50000</v>
      </c>
      <c r="AF22" s="21">
        <f>AF33</f>
        <v>6366.666666666667</v>
      </c>
    </row>
    <row r="23" spans="1:32" ht="15.75" customHeight="1" x14ac:dyDescent="0.25">
      <c r="L23" s="8">
        <f>L21*0.8</f>
        <v>23200</v>
      </c>
      <c r="M23" t="s">
        <v>5</v>
      </c>
      <c r="Q23" s="1"/>
      <c r="R23" s="1"/>
      <c r="T23" s="22" t="s">
        <v>39</v>
      </c>
      <c r="U23" s="14">
        <f>SUM(U19:U22)</f>
        <v>483450</v>
      </c>
      <c r="V23" s="14">
        <f t="shared" ref="V23:AF23" si="3">SUM(V19:V22)</f>
        <v>24704</v>
      </c>
      <c r="W23" s="14">
        <f t="shared" si="3"/>
        <v>485450</v>
      </c>
      <c r="X23" s="14">
        <f t="shared" si="3"/>
        <v>25949.707932568002</v>
      </c>
      <c r="Y23" s="14">
        <f t="shared" si="3"/>
        <v>487450</v>
      </c>
      <c r="Z23" s="14">
        <f t="shared" si="3"/>
        <v>35581.149653531902</v>
      </c>
      <c r="AA23" s="14">
        <f t="shared" si="3"/>
        <v>489450</v>
      </c>
      <c r="AB23" s="14">
        <f t="shared" si="3"/>
        <v>35683.348433136831</v>
      </c>
      <c r="AC23" s="14">
        <f>SUM(AC19:AC22)</f>
        <v>491450</v>
      </c>
      <c r="AD23" s="14">
        <f t="shared" si="3"/>
        <v>36433.233633260934</v>
      </c>
      <c r="AE23" s="14">
        <f t="shared" si="3"/>
        <v>493450</v>
      </c>
      <c r="AF23" s="14">
        <f t="shared" si="3"/>
        <v>36535.432412865855</v>
      </c>
    </row>
    <row r="24" spans="1:32" ht="15.75" customHeight="1" x14ac:dyDescent="0.25">
      <c r="Q24" s="2"/>
      <c r="S24" s="4"/>
      <c r="T24" s="4"/>
    </row>
    <row r="25" spans="1:32" x14ac:dyDescent="0.25">
      <c r="I25" s="1"/>
      <c r="L25" t="s">
        <v>13</v>
      </c>
      <c r="Q25" s="1"/>
      <c r="R25" s="1"/>
      <c r="S25" s="51" t="s">
        <v>38</v>
      </c>
      <c r="T25" s="51"/>
    </row>
    <row r="26" spans="1:32" x14ac:dyDescent="0.25">
      <c r="E26" s="7"/>
      <c r="L26">
        <v>6000</v>
      </c>
      <c r="M26" t="s">
        <v>9</v>
      </c>
      <c r="Q26" s="2"/>
      <c r="S26" s="4"/>
      <c r="T26" s="4" t="s">
        <v>34</v>
      </c>
    </row>
    <row r="27" spans="1:32" x14ac:dyDescent="0.25">
      <c r="I27" s="1"/>
      <c r="L27">
        <f>L21-L26</f>
        <v>23000</v>
      </c>
      <c r="M27" t="s">
        <v>10</v>
      </c>
      <c r="Q27" s="1"/>
      <c r="R27" s="1"/>
      <c r="S27" s="13"/>
      <c r="T27" s="4" t="s">
        <v>35</v>
      </c>
    </row>
    <row r="28" spans="1:32" x14ac:dyDescent="0.25">
      <c r="L28">
        <f>L27*0.8</f>
        <v>18400</v>
      </c>
      <c r="M28" t="s">
        <v>11</v>
      </c>
      <c r="Q28" s="2"/>
      <c r="S28" s="4"/>
    </row>
    <row r="29" spans="1:32" x14ac:dyDescent="0.25">
      <c r="I29" s="1"/>
      <c r="L29" t="s">
        <v>20</v>
      </c>
      <c r="S29" s="4"/>
    </row>
    <row r="30" spans="1:32" x14ac:dyDescent="0.25">
      <c r="E30" s="6"/>
      <c r="L30">
        <v>4500</v>
      </c>
      <c r="M30" t="s">
        <v>9</v>
      </c>
      <c r="S30" s="4"/>
      <c r="T30" s="4"/>
      <c r="U30" t="s">
        <v>31</v>
      </c>
    </row>
    <row r="31" spans="1:32" x14ac:dyDescent="0.25">
      <c r="J31" s="3"/>
      <c r="L31">
        <f>L27-L30</f>
        <v>18500</v>
      </c>
      <c r="M31" t="s">
        <v>10</v>
      </c>
      <c r="S31" s="4"/>
      <c r="T31" t="s">
        <v>36</v>
      </c>
      <c r="U31" s="18">
        <v>483450</v>
      </c>
      <c r="V31" s="19">
        <v>24704</v>
      </c>
      <c r="W31" s="19">
        <f>W19</f>
        <v>470450</v>
      </c>
      <c r="X31">
        <f>W31*V31/U31</f>
        <v>24039.707932568002</v>
      </c>
      <c r="Y31">
        <f>Y19</f>
        <v>347450</v>
      </c>
      <c r="Z31">
        <f>Y31*V31/U31</f>
        <v>17754.482986865238</v>
      </c>
      <c r="AA31">
        <f>AA19</f>
        <v>349450</v>
      </c>
      <c r="AB31">
        <f>AA31*V31/U31</f>
        <v>17856.681766470163</v>
      </c>
      <c r="AC31">
        <f>AC19</f>
        <v>264450</v>
      </c>
      <c r="AD31">
        <f>AC31*V31/U31</f>
        <v>13513.233633260937</v>
      </c>
      <c r="AE31">
        <f>AE19</f>
        <v>266450</v>
      </c>
      <c r="AF31">
        <f>AE31*V31/U31</f>
        <v>13615.432412865859</v>
      </c>
    </row>
    <row r="32" spans="1:32" x14ac:dyDescent="0.25">
      <c r="C32">
        <v>90</v>
      </c>
      <c r="D32">
        <v>11.5</v>
      </c>
      <c r="L32">
        <f>L31*0.8</f>
        <v>14800</v>
      </c>
      <c r="M32" t="s">
        <v>11</v>
      </c>
      <c r="Q32" s="1"/>
      <c r="T32" s="20" t="s">
        <v>37</v>
      </c>
      <c r="U32" s="19">
        <v>0</v>
      </c>
      <c r="V32" s="19">
        <v>0</v>
      </c>
      <c r="W32">
        <v>15000</v>
      </c>
      <c r="X32">
        <v>1910</v>
      </c>
      <c r="Y32">
        <f>Y20</f>
        <v>140000</v>
      </c>
      <c r="Z32">
        <f>Y32*X32/W32</f>
        <v>17826.666666666668</v>
      </c>
      <c r="AA32">
        <f>AA20</f>
        <v>140000</v>
      </c>
      <c r="AB32">
        <f>AA32*X32/W32</f>
        <v>17826.666666666668</v>
      </c>
      <c r="AC32">
        <f>AC20</f>
        <v>130000</v>
      </c>
      <c r="AD32">
        <f>AC32*X32/W32</f>
        <v>16553.333333333332</v>
      </c>
      <c r="AE32">
        <f>AE20</f>
        <v>130000</v>
      </c>
      <c r="AF32">
        <f>AE32*X32/W32</f>
        <v>16553.333333333332</v>
      </c>
    </row>
    <row r="33" spans="2:32" x14ac:dyDescent="0.25">
      <c r="C33">
        <v>50</v>
      </c>
      <c r="D33">
        <f>C33*D32/C32</f>
        <v>6.3888888888888893</v>
      </c>
      <c r="E33" t="s">
        <v>12</v>
      </c>
      <c r="F33" s="3"/>
      <c r="G33" s="3"/>
      <c r="T33" s="20"/>
      <c r="U33" s="19"/>
      <c r="V33" s="19"/>
      <c r="AC33">
        <f>AC22</f>
        <v>50000</v>
      </c>
      <c r="AD33">
        <f>AC33*X32/W32</f>
        <v>6366.666666666667</v>
      </c>
      <c r="AE33">
        <f>AE22</f>
        <v>50000</v>
      </c>
      <c r="AF33">
        <f>AE33*X32/W32</f>
        <v>6366.666666666667</v>
      </c>
    </row>
    <row r="34" spans="2:32" x14ac:dyDescent="0.25">
      <c r="T34" s="20"/>
      <c r="U34" s="19" t="s">
        <v>34</v>
      </c>
      <c r="V34" s="19"/>
      <c r="X34" t="s">
        <v>35</v>
      </c>
    </row>
    <row r="35" spans="2:32" x14ac:dyDescent="0.25">
      <c r="T35" s="4"/>
      <c r="U35">
        <v>483450</v>
      </c>
      <c r="V35">
        <v>24704</v>
      </c>
      <c r="X35">
        <v>15000</v>
      </c>
      <c r="Y35">
        <v>1910</v>
      </c>
    </row>
    <row r="36" spans="2:32" x14ac:dyDescent="0.25">
      <c r="U36">
        <v>349450</v>
      </c>
      <c r="V36">
        <f>U36*V35/U35</f>
        <v>17856.681766470163</v>
      </c>
      <c r="X36">
        <v>90000</v>
      </c>
      <c r="Y36">
        <f>X36*Y35/X35</f>
        <v>11460</v>
      </c>
    </row>
    <row r="40" spans="2:32" ht="3.75" customHeight="1" x14ac:dyDescent="0.25"/>
    <row r="41" spans="2:32" ht="51.75" customHeight="1" x14ac:dyDescent="0.25">
      <c r="B41" s="4"/>
      <c r="C41">
        <v>256450</v>
      </c>
      <c r="E41">
        <f>C41*E42/C42</f>
        <v>13104.438514841246</v>
      </c>
      <c r="G41" s="5"/>
    </row>
    <row r="42" spans="2:32" x14ac:dyDescent="0.25">
      <c r="C42" s="15">
        <v>483450</v>
      </c>
      <c r="D42" s="15"/>
      <c r="E42" s="15">
        <v>24704</v>
      </c>
      <c r="G42" s="3"/>
    </row>
    <row r="43" spans="2:32" x14ac:dyDescent="0.25">
      <c r="G43" s="3"/>
    </row>
    <row r="44" spans="2:32" x14ac:dyDescent="0.25">
      <c r="G44" s="3"/>
    </row>
    <row r="45" spans="2:32" x14ac:dyDescent="0.25">
      <c r="G45" s="3"/>
    </row>
    <row r="46" spans="2:32" x14ac:dyDescent="0.25">
      <c r="G46" s="3"/>
    </row>
    <row r="47" spans="2:32" x14ac:dyDescent="0.25">
      <c r="G47" s="3"/>
    </row>
    <row r="48" spans="2:32" x14ac:dyDescent="0.25">
      <c r="G48" s="3"/>
    </row>
    <row r="49" spans="7:7" x14ac:dyDescent="0.25">
      <c r="G49" s="3"/>
    </row>
    <row r="50" spans="7:7" x14ac:dyDescent="0.25">
      <c r="G50" s="3"/>
    </row>
    <row r="51" spans="7:7" x14ac:dyDescent="0.25">
      <c r="G51" s="3"/>
    </row>
  </sheetData>
  <mergeCells count="22">
    <mergeCell ref="AC14:AD14"/>
    <mergeCell ref="S14:T14"/>
    <mergeCell ref="U14:V14"/>
    <mergeCell ref="W14:X14"/>
    <mergeCell ref="Y14:Z14"/>
    <mergeCell ref="AA14:AB14"/>
    <mergeCell ref="S25:T25"/>
    <mergeCell ref="AD6:AF6"/>
    <mergeCell ref="U17:V17"/>
    <mergeCell ref="W17:X17"/>
    <mergeCell ref="Y17:Z17"/>
    <mergeCell ref="AA17:AB17"/>
    <mergeCell ref="AC17:AD17"/>
    <mergeCell ref="AE17:AF17"/>
    <mergeCell ref="AE14:AF14"/>
    <mergeCell ref="S15:T15"/>
    <mergeCell ref="U15:V15"/>
    <mergeCell ref="W15:X15"/>
    <mergeCell ref="Y15:Z15"/>
    <mergeCell ref="AA15:AB15"/>
    <mergeCell ref="AC15:AD15"/>
    <mergeCell ref="AE15:AF1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AW22"/>
  <sheetViews>
    <sheetView tabSelected="1" topLeftCell="A4" zoomScale="90" zoomScaleNormal="90" zoomScaleSheetLayoutView="30" workbookViewId="0">
      <selection activeCell="AZ14" sqref="AZ14"/>
    </sheetView>
  </sheetViews>
  <sheetFormatPr defaultRowHeight="15" x14ac:dyDescent="0.25"/>
  <cols>
    <col min="2" max="2" width="10.28515625" customWidth="1"/>
    <col min="3" max="3" width="5.42578125" customWidth="1"/>
    <col min="4" max="4" width="29.140625" customWidth="1"/>
    <col min="5" max="5" width="2.42578125" bestFit="1" customWidth="1"/>
    <col min="6" max="6" width="3.42578125" customWidth="1"/>
    <col min="7" max="7" width="3.5703125" customWidth="1"/>
    <col min="8" max="8" width="4.5703125" customWidth="1"/>
    <col min="9" max="9" width="4.28515625" customWidth="1"/>
    <col min="10" max="10" width="4" customWidth="1"/>
    <col min="11" max="11" width="3.5703125" customWidth="1"/>
    <col min="12" max="12" width="3.42578125" customWidth="1"/>
    <col min="13" max="14" width="3.28515625" customWidth="1"/>
    <col min="15" max="15" width="3.28515625" bestFit="1" customWidth="1"/>
    <col min="16" max="25" width="3.42578125" bestFit="1" customWidth="1"/>
    <col min="26" max="26" width="3.28515625" bestFit="1" customWidth="1"/>
    <col min="27" max="28" width="3.42578125" bestFit="1" customWidth="1"/>
    <col min="29" max="29" width="3.28515625" bestFit="1" customWidth="1"/>
    <col min="30" max="32" width="3.42578125" bestFit="1" customWidth="1"/>
    <col min="33" max="34" width="3.28515625" bestFit="1" customWidth="1"/>
    <col min="35" max="35" width="3.85546875" customWidth="1"/>
    <col min="36" max="37" width="3.28515625" customWidth="1"/>
    <col min="38" max="38" width="3.5703125" customWidth="1"/>
    <col min="39" max="39" width="3.85546875" customWidth="1"/>
    <col min="40" max="40" width="3.5703125" customWidth="1"/>
    <col min="41" max="41" width="3.140625" customWidth="1"/>
    <col min="42" max="42" width="3.5703125" customWidth="1"/>
    <col min="43" max="43" width="3" customWidth="1"/>
    <col min="44" max="44" width="3.28515625" bestFit="1" customWidth="1"/>
    <col min="45" max="45" width="3.7109375" customWidth="1"/>
    <col min="46" max="47" width="3.85546875" customWidth="1"/>
    <col min="48" max="49" width="4.140625" customWidth="1"/>
  </cols>
  <sheetData>
    <row r="1" spans="3:49" ht="18.75" customHeight="1" x14ac:dyDescent="0.25">
      <c r="C1" s="26"/>
      <c r="D1" s="26"/>
    </row>
    <row r="2" spans="3:49" ht="15" customHeight="1" x14ac:dyDescent="0.25">
      <c r="C2" s="26"/>
      <c r="D2" s="26"/>
    </row>
    <row r="3" spans="3:49" ht="15" customHeight="1" x14ac:dyDescent="0.25">
      <c r="C3" s="26"/>
      <c r="D3" s="26"/>
    </row>
    <row r="4" spans="3:49" ht="25.5" customHeight="1" x14ac:dyDescent="0.25">
      <c r="C4" s="77" t="s">
        <v>52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</row>
    <row r="5" spans="3:49" ht="67.5" customHeight="1" x14ac:dyDescent="0.25">
      <c r="C5" s="68" t="s">
        <v>45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</row>
    <row r="6" spans="3:49" ht="15" customHeight="1" x14ac:dyDescent="0.25"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</row>
    <row r="7" spans="3:49" ht="24.95" customHeight="1" thickBot="1" x14ac:dyDescent="0.3"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</row>
    <row r="8" spans="3:49" s="24" customFormat="1" ht="35.1" customHeight="1" x14ac:dyDescent="0.25">
      <c r="C8" s="65" t="s">
        <v>47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7"/>
    </row>
    <row r="9" spans="3:49" s="24" customFormat="1" ht="31.5" customHeight="1" x14ac:dyDescent="0.25">
      <c r="C9" s="69" t="s">
        <v>41</v>
      </c>
      <c r="D9" s="71" t="s">
        <v>42</v>
      </c>
      <c r="E9" s="73" t="s">
        <v>44</v>
      </c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 t="s">
        <v>49</v>
      </c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6"/>
    </row>
    <row r="10" spans="3:49" s="24" customFormat="1" ht="30.75" customHeight="1" x14ac:dyDescent="0.25">
      <c r="C10" s="70"/>
      <c r="D10" s="72"/>
      <c r="E10" s="35">
        <v>1</v>
      </c>
      <c r="F10" s="35">
        <v>2</v>
      </c>
      <c r="G10" s="35">
        <v>3</v>
      </c>
      <c r="H10" s="35">
        <v>4</v>
      </c>
      <c r="I10" s="35">
        <v>5</v>
      </c>
      <c r="J10" s="35">
        <v>6</v>
      </c>
      <c r="K10" s="35">
        <v>7</v>
      </c>
      <c r="L10" s="35">
        <v>8</v>
      </c>
      <c r="M10" s="35">
        <v>9</v>
      </c>
      <c r="N10" s="35">
        <v>10</v>
      </c>
      <c r="O10" s="37">
        <v>11</v>
      </c>
      <c r="P10" s="37">
        <v>12</v>
      </c>
      <c r="Q10" s="35">
        <v>13</v>
      </c>
      <c r="R10" s="35">
        <v>14</v>
      </c>
      <c r="S10" s="35">
        <v>15</v>
      </c>
      <c r="T10" s="35">
        <v>16</v>
      </c>
      <c r="U10" s="35">
        <v>17</v>
      </c>
      <c r="V10" s="37">
        <v>18</v>
      </c>
      <c r="W10" s="37">
        <v>19</v>
      </c>
      <c r="X10" s="35">
        <v>20</v>
      </c>
      <c r="Y10" s="35">
        <v>21</v>
      </c>
      <c r="Z10" s="35">
        <v>22</v>
      </c>
      <c r="AA10" s="35">
        <v>23</v>
      </c>
      <c r="AB10" s="35">
        <v>24</v>
      </c>
      <c r="AC10" s="37">
        <v>25</v>
      </c>
      <c r="AD10" s="37">
        <v>26</v>
      </c>
      <c r="AE10" s="35">
        <v>27</v>
      </c>
      <c r="AF10" s="35">
        <v>28</v>
      </c>
      <c r="AG10" s="35">
        <v>29</v>
      </c>
      <c r="AH10" s="35">
        <v>30</v>
      </c>
      <c r="AI10" s="35">
        <v>1</v>
      </c>
      <c r="AJ10" s="37">
        <v>2</v>
      </c>
      <c r="AK10" s="37">
        <v>3</v>
      </c>
      <c r="AL10" s="35">
        <v>4</v>
      </c>
      <c r="AM10" s="35">
        <v>5</v>
      </c>
      <c r="AN10" s="35">
        <v>6</v>
      </c>
      <c r="AO10" s="35">
        <v>7</v>
      </c>
      <c r="AP10" s="35">
        <v>8</v>
      </c>
      <c r="AQ10" s="37">
        <v>9</v>
      </c>
      <c r="AR10" s="37">
        <v>10</v>
      </c>
      <c r="AS10" s="35">
        <v>11</v>
      </c>
      <c r="AT10" s="35">
        <v>12</v>
      </c>
      <c r="AU10" s="35">
        <v>13</v>
      </c>
      <c r="AV10" s="35">
        <v>14</v>
      </c>
      <c r="AW10" s="39">
        <v>15</v>
      </c>
    </row>
    <row r="11" spans="3:49" ht="24.75" customHeight="1" x14ac:dyDescent="0.25">
      <c r="C11" s="58" t="s">
        <v>46</v>
      </c>
      <c r="D11" s="55" t="s">
        <v>50</v>
      </c>
      <c r="E11" s="38" t="s">
        <v>43</v>
      </c>
      <c r="F11" s="45"/>
      <c r="G11" s="45"/>
      <c r="H11" s="25" t="s">
        <v>43</v>
      </c>
      <c r="I11" s="25" t="s">
        <v>43</v>
      </c>
      <c r="J11" s="45"/>
      <c r="K11" s="45"/>
      <c r="L11" s="45"/>
      <c r="M11" s="45"/>
      <c r="N11" s="45"/>
      <c r="O11" s="25" t="s">
        <v>43</v>
      </c>
      <c r="P11" s="25" t="s">
        <v>43</v>
      </c>
      <c r="Q11" s="45"/>
      <c r="R11" s="45"/>
      <c r="S11" s="45"/>
      <c r="T11" s="45"/>
      <c r="U11" s="45"/>
      <c r="V11" s="25" t="s">
        <v>43</v>
      </c>
      <c r="W11" s="25" t="s">
        <v>43</v>
      </c>
      <c r="X11" s="15"/>
      <c r="Y11" s="15"/>
      <c r="Z11" s="15"/>
      <c r="AA11" s="15"/>
      <c r="AB11" s="15"/>
      <c r="AC11" s="25" t="s">
        <v>43</v>
      </c>
      <c r="AD11" s="25" t="s">
        <v>43</v>
      </c>
      <c r="AE11" s="15"/>
      <c r="AF11" s="15"/>
      <c r="AG11" s="15"/>
      <c r="AH11" s="15"/>
      <c r="AI11" s="15"/>
      <c r="AJ11" s="25" t="s">
        <v>43</v>
      </c>
      <c r="AK11" s="25" t="s">
        <v>43</v>
      </c>
      <c r="AL11" s="15"/>
      <c r="AM11" s="15"/>
      <c r="AN11" s="15"/>
      <c r="AO11" s="15"/>
      <c r="AP11" s="15"/>
      <c r="AQ11" s="25" t="s">
        <v>43</v>
      </c>
      <c r="AR11" s="25" t="s">
        <v>43</v>
      </c>
      <c r="AS11" s="15"/>
      <c r="AT11" s="15"/>
      <c r="AU11" s="15"/>
      <c r="AV11" s="15"/>
      <c r="AW11" s="40"/>
    </row>
    <row r="12" spans="3:49" ht="26.25" customHeight="1" x14ac:dyDescent="0.25">
      <c r="C12" s="59"/>
      <c r="D12" s="56"/>
      <c r="E12" s="25" t="s">
        <v>43</v>
      </c>
      <c r="F12" s="15"/>
      <c r="G12" s="15"/>
      <c r="H12" s="25" t="s">
        <v>43</v>
      </c>
      <c r="I12" s="25" t="s">
        <v>43</v>
      </c>
      <c r="J12" s="36"/>
      <c r="K12" s="36"/>
      <c r="L12" s="36"/>
      <c r="M12" s="36"/>
      <c r="N12" s="36"/>
      <c r="O12" s="25" t="s">
        <v>43</v>
      </c>
      <c r="P12" s="25" t="s">
        <v>43</v>
      </c>
      <c r="Q12" s="36"/>
      <c r="R12" s="36"/>
      <c r="S12" s="36"/>
      <c r="T12" s="36"/>
      <c r="U12" s="36"/>
      <c r="V12" s="25" t="s">
        <v>43</v>
      </c>
      <c r="W12" s="25" t="s">
        <v>43</v>
      </c>
      <c r="X12" s="36"/>
      <c r="Y12" s="36"/>
      <c r="Z12" s="15"/>
      <c r="AA12" s="15"/>
      <c r="AB12" s="15"/>
      <c r="AC12" s="25" t="s">
        <v>43</v>
      </c>
      <c r="AD12" s="25" t="s">
        <v>43</v>
      </c>
      <c r="AE12" s="15"/>
      <c r="AF12" s="15"/>
      <c r="AG12" s="15"/>
      <c r="AH12" s="15"/>
      <c r="AI12" s="15"/>
      <c r="AJ12" s="25" t="s">
        <v>43</v>
      </c>
      <c r="AK12" s="25" t="s">
        <v>43</v>
      </c>
      <c r="AL12" s="15"/>
      <c r="AM12" s="15"/>
      <c r="AN12" s="15"/>
      <c r="AO12" s="15"/>
      <c r="AP12" s="15"/>
      <c r="AQ12" s="25" t="s">
        <v>43</v>
      </c>
      <c r="AR12" s="25" t="s">
        <v>43</v>
      </c>
      <c r="AS12" s="15"/>
      <c r="AT12" s="15"/>
      <c r="AU12" s="15"/>
      <c r="AV12" s="15"/>
      <c r="AW12" s="40"/>
    </row>
    <row r="13" spans="3:49" ht="28.5" customHeight="1" thickBot="1" x14ac:dyDescent="0.3">
      <c r="C13" s="60"/>
      <c r="D13" s="57"/>
      <c r="E13" s="30" t="s">
        <v>43</v>
      </c>
      <c r="F13" s="31"/>
      <c r="G13" s="31"/>
      <c r="H13" s="30" t="s">
        <v>43</v>
      </c>
      <c r="I13" s="30" t="s">
        <v>43</v>
      </c>
      <c r="J13" s="31"/>
      <c r="K13" s="31"/>
      <c r="L13" s="31"/>
      <c r="M13" s="31"/>
      <c r="N13" s="31"/>
      <c r="O13" s="30" t="s">
        <v>43</v>
      </c>
      <c r="P13" s="30" t="s">
        <v>43</v>
      </c>
      <c r="Q13" s="31"/>
      <c r="R13" s="31"/>
      <c r="S13" s="32"/>
      <c r="T13" s="32"/>
      <c r="U13" s="32"/>
      <c r="V13" s="30" t="s">
        <v>43</v>
      </c>
      <c r="W13" s="30" t="s">
        <v>43</v>
      </c>
      <c r="X13" s="32"/>
      <c r="Y13" s="32"/>
      <c r="Z13" s="32"/>
      <c r="AA13" s="32"/>
      <c r="AB13" s="32"/>
      <c r="AC13" s="30" t="s">
        <v>43</v>
      </c>
      <c r="AD13" s="30" t="s">
        <v>43</v>
      </c>
      <c r="AE13" s="32"/>
      <c r="AF13" s="32"/>
      <c r="AG13" s="32"/>
      <c r="AH13" s="32"/>
      <c r="AI13" s="32"/>
      <c r="AJ13" s="30" t="s">
        <v>43</v>
      </c>
      <c r="AK13" s="30" t="s">
        <v>43</v>
      </c>
      <c r="AL13" s="31"/>
      <c r="AM13" s="31"/>
      <c r="AN13" s="31"/>
      <c r="AO13" s="31"/>
      <c r="AP13" s="31"/>
      <c r="AQ13" s="30" t="s">
        <v>43</v>
      </c>
      <c r="AR13" s="30" t="s">
        <v>43</v>
      </c>
      <c r="AS13" s="31"/>
      <c r="AT13" s="31"/>
      <c r="AU13" s="31"/>
      <c r="AV13" s="31"/>
      <c r="AW13" s="44"/>
    </row>
    <row r="14" spans="3:49" ht="27" customHeight="1" thickTop="1" x14ac:dyDescent="0.25">
      <c r="C14" s="63" t="s">
        <v>48</v>
      </c>
      <c r="D14" s="61" t="s">
        <v>51</v>
      </c>
      <c r="E14" s="33" t="s">
        <v>43</v>
      </c>
      <c r="F14" s="34"/>
      <c r="G14" s="34"/>
      <c r="H14" s="28" t="s">
        <v>43</v>
      </c>
      <c r="I14" s="28" t="s">
        <v>43</v>
      </c>
      <c r="J14" s="29"/>
      <c r="K14" s="29"/>
      <c r="L14" s="29"/>
      <c r="M14" s="29"/>
      <c r="N14" s="29"/>
      <c r="O14" s="28" t="s">
        <v>43</v>
      </c>
      <c r="P14" s="28" t="s">
        <v>43</v>
      </c>
      <c r="Q14" s="29"/>
      <c r="R14" s="29"/>
      <c r="S14" s="29"/>
      <c r="T14" s="29"/>
      <c r="U14" s="29"/>
      <c r="V14" s="28" t="s">
        <v>43</v>
      </c>
      <c r="W14" s="28" t="s">
        <v>43</v>
      </c>
      <c r="X14" s="46"/>
      <c r="Y14" s="46"/>
      <c r="Z14" s="46"/>
      <c r="AA14" s="46"/>
      <c r="AB14" s="46"/>
      <c r="AC14" s="28" t="s">
        <v>43</v>
      </c>
      <c r="AD14" s="28" t="s">
        <v>43</v>
      </c>
      <c r="AE14" s="46"/>
      <c r="AF14" s="46"/>
      <c r="AG14" s="46"/>
      <c r="AH14" s="46"/>
      <c r="AI14" s="46"/>
      <c r="AJ14" s="28" t="s">
        <v>43</v>
      </c>
      <c r="AK14" s="28" t="s">
        <v>43</v>
      </c>
      <c r="AL14" s="29"/>
      <c r="AM14" s="29"/>
      <c r="AN14" s="29"/>
      <c r="AO14" s="29"/>
      <c r="AP14" s="29"/>
      <c r="AQ14" s="28" t="s">
        <v>43</v>
      </c>
      <c r="AR14" s="28" t="s">
        <v>43</v>
      </c>
      <c r="AS14" s="29"/>
      <c r="AT14" s="29"/>
      <c r="AU14" s="29"/>
      <c r="AV14" s="29"/>
      <c r="AW14" s="43"/>
    </row>
    <row r="15" spans="3:49" ht="27" customHeight="1" x14ac:dyDescent="0.25">
      <c r="C15" s="59"/>
      <c r="D15" s="56"/>
      <c r="E15" s="25" t="s">
        <v>43</v>
      </c>
      <c r="F15" s="15"/>
      <c r="G15" s="15"/>
      <c r="H15" s="25" t="s">
        <v>43</v>
      </c>
      <c r="I15" s="25" t="s">
        <v>43</v>
      </c>
      <c r="J15" s="15"/>
      <c r="K15" s="15"/>
      <c r="L15" s="15"/>
      <c r="M15" s="15"/>
      <c r="N15" s="15"/>
      <c r="O15" s="25" t="s">
        <v>43</v>
      </c>
      <c r="P15" s="25" t="s">
        <v>43</v>
      </c>
      <c r="Q15" s="15"/>
      <c r="R15" s="15"/>
      <c r="S15" s="15"/>
      <c r="T15" s="15"/>
      <c r="U15" s="15"/>
      <c r="V15" s="25" t="s">
        <v>43</v>
      </c>
      <c r="W15" s="25" t="s">
        <v>43</v>
      </c>
      <c r="X15" s="15"/>
      <c r="Y15" s="15"/>
      <c r="Z15" s="36"/>
      <c r="AA15" s="36"/>
      <c r="AB15" s="36"/>
      <c r="AC15" s="25" t="s">
        <v>43</v>
      </c>
      <c r="AD15" s="25" t="s">
        <v>43</v>
      </c>
      <c r="AE15" s="36"/>
      <c r="AF15" s="36"/>
      <c r="AG15" s="36"/>
      <c r="AH15" s="36"/>
      <c r="AI15" s="36"/>
      <c r="AJ15" s="25" t="s">
        <v>43</v>
      </c>
      <c r="AK15" s="25" t="s">
        <v>43</v>
      </c>
      <c r="AL15" s="36"/>
      <c r="AM15" s="36"/>
      <c r="AN15" s="36"/>
      <c r="AO15" s="36"/>
      <c r="AP15" s="36"/>
      <c r="AQ15" s="25" t="s">
        <v>43</v>
      </c>
      <c r="AR15" s="25" t="s">
        <v>43</v>
      </c>
      <c r="AS15" s="15"/>
      <c r="AT15" s="15"/>
      <c r="AU15" s="15"/>
      <c r="AV15" s="15"/>
      <c r="AW15" s="40"/>
    </row>
    <row r="16" spans="3:49" ht="27" customHeight="1" thickBot="1" x14ac:dyDescent="0.3">
      <c r="C16" s="64"/>
      <c r="D16" s="62"/>
      <c r="E16" s="41" t="s">
        <v>43</v>
      </c>
      <c r="F16" s="42"/>
      <c r="G16" s="42"/>
      <c r="H16" s="41" t="s">
        <v>43</v>
      </c>
      <c r="I16" s="41" t="s">
        <v>43</v>
      </c>
      <c r="J16" s="42"/>
      <c r="K16" s="42"/>
      <c r="L16" s="42"/>
      <c r="M16" s="42"/>
      <c r="N16" s="42"/>
      <c r="O16" s="41" t="s">
        <v>43</v>
      </c>
      <c r="P16" s="41" t="s">
        <v>43</v>
      </c>
      <c r="Q16" s="42"/>
      <c r="R16" s="42"/>
      <c r="S16" s="42"/>
      <c r="T16" s="42"/>
      <c r="U16" s="42"/>
      <c r="V16" s="41" t="s">
        <v>43</v>
      </c>
      <c r="W16" s="41" t="s">
        <v>43</v>
      </c>
      <c r="X16" s="42"/>
      <c r="Y16" s="42"/>
      <c r="Z16" s="42"/>
      <c r="AA16" s="42"/>
      <c r="AB16" s="42"/>
      <c r="AC16" s="41" t="s">
        <v>43</v>
      </c>
      <c r="AD16" s="41" t="s">
        <v>43</v>
      </c>
      <c r="AE16" s="42"/>
      <c r="AF16" s="42"/>
      <c r="AG16" s="42"/>
      <c r="AH16" s="42"/>
      <c r="AI16" s="42"/>
      <c r="AJ16" s="41" t="s">
        <v>43</v>
      </c>
      <c r="AK16" s="41" t="s">
        <v>43</v>
      </c>
      <c r="AL16" s="47"/>
      <c r="AM16" s="47"/>
      <c r="AN16" s="47"/>
      <c r="AO16" s="47"/>
      <c r="AP16" s="47"/>
      <c r="AQ16" s="41" t="s">
        <v>43</v>
      </c>
      <c r="AR16" s="41" t="s">
        <v>43</v>
      </c>
      <c r="AS16" s="47"/>
      <c r="AT16" s="47"/>
      <c r="AU16" s="47"/>
      <c r="AV16" s="47"/>
      <c r="AW16" s="48"/>
    </row>
    <row r="17" spans="4:15" ht="29.25" customHeight="1" x14ac:dyDescent="0.3">
      <c r="D17" s="27"/>
    </row>
    <row r="18" spans="4:15" ht="18.75" x14ac:dyDescent="0.3">
      <c r="D18" s="78"/>
      <c r="E18" s="81" t="s">
        <v>53</v>
      </c>
      <c r="F18" s="81"/>
      <c r="G18" s="81"/>
      <c r="H18" s="81"/>
      <c r="I18" s="81"/>
      <c r="J18" s="81"/>
      <c r="K18" s="81" t="s">
        <v>54</v>
      </c>
      <c r="L18" s="81"/>
      <c r="M18" s="81"/>
      <c r="N18" s="81"/>
      <c r="O18" s="81"/>
    </row>
    <row r="19" spans="4:15" ht="22.5" customHeight="1" x14ac:dyDescent="0.3">
      <c r="D19" s="79"/>
      <c r="E19" s="82" t="s">
        <v>55</v>
      </c>
      <c r="F19" s="82"/>
      <c r="G19" s="82"/>
      <c r="H19" s="82"/>
      <c r="I19" s="82"/>
      <c r="J19" s="82"/>
      <c r="K19" s="83" t="s">
        <v>56</v>
      </c>
      <c r="L19" s="84"/>
      <c r="M19" s="84"/>
      <c r="N19" s="84"/>
      <c r="O19" s="85"/>
    </row>
    <row r="20" spans="4:15" ht="22.5" customHeight="1" x14ac:dyDescent="0.3">
      <c r="D20" s="80"/>
      <c r="E20" s="81" t="s">
        <v>57</v>
      </c>
      <c r="F20" s="81"/>
      <c r="G20" s="81"/>
      <c r="H20" s="81"/>
      <c r="I20" s="81"/>
      <c r="J20" s="81"/>
      <c r="K20" s="81" t="s">
        <v>54</v>
      </c>
      <c r="L20" s="81"/>
      <c r="M20" s="81"/>
      <c r="N20" s="81"/>
      <c r="O20" s="81"/>
    </row>
    <row r="21" spans="4:15" ht="15.75" customHeight="1" x14ac:dyDescent="0.3">
      <c r="D21" s="27"/>
    </row>
    <row r="22" spans="4:15" ht="24.75" customHeight="1" x14ac:dyDescent="0.25"/>
  </sheetData>
  <mergeCells count="17">
    <mergeCell ref="E20:J20"/>
    <mergeCell ref="K20:O20"/>
    <mergeCell ref="C4:AW4"/>
    <mergeCell ref="E18:J18"/>
    <mergeCell ref="K18:O18"/>
    <mergeCell ref="E19:J19"/>
    <mergeCell ref="K19:O19"/>
    <mergeCell ref="C5:AW7"/>
    <mergeCell ref="C9:C10"/>
    <mergeCell ref="D9:D10"/>
    <mergeCell ref="E9:AH9"/>
    <mergeCell ref="AI9:AW9"/>
    <mergeCell ref="D11:D13"/>
    <mergeCell ref="C11:C13"/>
    <mergeCell ref="D14:D16"/>
    <mergeCell ref="C14:C16"/>
    <mergeCell ref="C8:AW8"/>
  </mergeCells>
  <printOptions horizontalCentered="1"/>
  <pageMargins left="1" right="1" top="1" bottom="1" header="0.5" footer="0.5"/>
  <pageSetup paperSize="8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MPEC paliwo</vt:lpstr>
      <vt:lpstr>Harmonogram robót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Piotrek</dc:creator>
  <cp:lastModifiedBy>A.Durlak</cp:lastModifiedBy>
  <cp:lastPrinted>2023-09-14T11:55:47Z</cp:lastPrinted>
  <dcterms:created xsi:type="dcterms:W3CDTF">2019-11-07T06:52:55Z</dcterms:created>
  <dcterms:modified xsi:type="dcterms:W3CDTF">2023-09-28T08:55:07Z</dcterms:modified>
</cp:coreProperties>
</file>